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5.xml" ContentType="application/vnd.openxmlformats-officedocument.drawing+xml"/>
  <Override PartName="/xl/ctrlProps/ctrlProp9.xml" ContentType="application/vnd.ms-excel.controlproperties+xml"/>
  <Override PartName="/xl/ctrlProps/ctrlProp10.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7.xml" ContentType="application/vnd.openxmlformats-officedocument.drawing+xml"/>
  <Override PartName="/xl/ctrlProps/ctrlProp13.xml" ContentType="application/vnd.ms-excel.controlproperties+xml"/>
  <Override PartName="/xl/ctrlProps/ctrlProp14.xml" ContentType="application/vnd.ms-excel.controlproperties+xml"/>
  <Override PartName="/xl/charts/chart1.xml" ContentType="application/vnd.openxmlformats-officedocument.drawingml.chart+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4355" windowHeight="11040" tabRatio="716" activeTab="8"/>
  </bookViews>
  <sheets>
    <sheet name="Zusammenfassung" sheetId="18" r:id="rId1"/>
    <sheet name="Projekt-Basisdaten" sheetId="11" r:id="rId2"/>
    <sheet name="eigener Energieerzeuger" sheetId="17" r:id="rId3"/>
    <sheet name="Eigenregie-Basisdaten" sheetId="12" r:id="rId4"/>
    <sheet name="Contracting-Angebote" sheetId="15" r:id="rId5"/>
    <sheet name="Wirtschaftlichkeitsanalyse " sheetId="20" r:id="rId6"/>
    <sheet name="Diagramm_Kostenverlauf" sheetId="19" r:id="rId7"/>
    <sheet name="Hilfsblatt" sheetId="21" r:id="rId8"/>
    <sheet name="Ausfüllhinweise" sheetId="22" r:id="rId9"/>
  </sheets>
  <definedNames>
    <definedName name="_xlnm.Print_Area" localSheetId="4">'Contracting-Angebote'!$A$1:$G$64</definedName>
    <definedName name="_xlnm.Print_Area" localSheetId="2">'eigener Energieerzeuger'!$A$1:$K$48</definedName>
    <definedName name="_xlnm.Print_Area" localSheetId="3">'Eigenregie-Basisdaten'!$A$1:$E$54</definedName>
    <definedName name="_xlnm.Print_Area" localSheetId="7">Hilfsblatt!$A$1:$G$30</definedName>
    <definedName name="_xlnm.Print_Area" localSheetId="1">'Projekt-Basisdaten'!$A$1:$E$54</definedName>
    <definedName name="_xlnm.Print_Area" localSheetId="5">'Wirtschaftlichkeitsanalyse '!$A$1:$AB$76</definedName>
    <definedName name="_xlnm.Print_Area" localSheetId="0">Zusammenfassung!$A$1:$D$26</definedName>
    <definedName name="_xlnm.Print_Titles" localSheetId="5">'Wirtschaftlichkeitsanalyse '!$A:$D,'Wirtschaftlichkeitsanalyse '!$3:$13</definedName>
    <definedName name="Z_30FC2BBA_285C_43D5_BD65_AE0F30C132CC_.wvu.PrintArea" localSheetId="5" hidden="1">'Wirtschaftlichkeitsanalyse '!$A$1:$AB$76</definedName>
    <definedName name="Z_30FC2BBA_285C_43D5_BD65_AE0F30C132CC_.wvu.PrintTitles" localSheetId="5" hidden="1">'Wirtschaftlichkeitsanalyse '!$A:$D,'Wirtschaftlichkeitsanalyse '!$3:$13</definedName>
  </definedNames>
  <calcPr calcId="145621"/>
</workbook>
</file>

<file path=xl/calcChain.xml><?xml version="1.0" encoding="utf-8"?>
<calcChain xmlns="http://schemas.openxmlformats.org/spreadsheetml/2006/main">
  <c r="F3" i="22" l="1"/>
  <c r="G7" i="21"/>
  <c r="G21" i="21"/>
  <c r="F7" i="21"/>
  <c r="F21" i="21" s="1"/>
  <c r="E7" i="21"/>
  <c r="E21" i="21" s="1"/>
  <c r="D7" i="21"/>
  <c r="C7" i="21"/>
  <c r="C21" i="21" s="1"/>
  <c r="B7" i="21"/>
  <c r="G14" i="21"/>
  <c r="F14" i="21"/>
  <c r="E14" i="21"/>
  <c r="G31" i="15"/>
  <c r="G32" i="15"/>
  <c r="F31" i="15"/>
  <c r="F32" i="15"/>
  <c r="F33" i="15"/>
  <c r="F44" i="15" s="1"/>
  <c r="F60" i="15" s="1"/>
  <c r="E31" i="15"/>
  <c r="E32" i="15"/>
  <c r="E33" i="15"/>
  <c r="E44" i="15" s="1"/>
  <c r="E60" i="15" s="1"/>
  <c r="D31" i="15"/>
  <c r="D32" i="15"/>
  <c r="C31" i="15"/>
  <c r="C32" i="15"/>
  <c r="B31" i="15"/>
  <c r="B33" i="15" s="1"/>
  <c r="B44" i="15" s="1"/>
  <c r="B32" i="15"/>
  <c r="E9" i="20"/>
  <c r="I52" i="20" s="1"/>
  <c r="C10" i="20"/>
  <c r="G23" i="21"/>
  <c r="G40" i="15" s="1"/>
  <c r="F23" i="21"/>
  <c r="F40" i="15" s="1"/>
  <c r="F41" i="15" s="1"/>
  <c r="F55" i="15" s="1"/>
  <c r="E23" i="21"/>
  <c r="D23" i="21"/>
  <c r="C23" i="21"/>
  <c r="C40" i="15" s="1"/>
  <c r="B23" i="21"/>
  <c r="B40" i="15" s="1"/>
  <c r="B41" i="15" s="1"/>
  <c r="B55" i="15" s="1"/>
  <c r="E40" i="15"/>
  <c r="D40" i="15"/>
  <c r="G47" i="15"/>
  <c r="F47" i="15"/>
  <c r="E47" i="15"/>
  <c r="D47" i="15"/>
  <c r="C47" i="15"/>
  <c r="B47" i="15"/>
  <c r="X22" i="20"/>
  <c r="F3" i="21"/>
  <c r="F16" i="17"/>
  <c r="B18" i="12"/>
  <c r="B24" i="12"/>
  <c r="E15" i="17"/>
  <c r="F15" i="17"/>
  <c r="E16" i="17"/>
  <c r="F10" i="17"/>
  <c r="E22" i="17"/>
  <c r="E21" i="17"/>
  <c r="E20" i="17"/>
  <c r="E19" i="17"/>
  <c r="E18" i="17"/>
  <c r="E17" i="17"/>
  <c r="E14" i="17"/>
  <c r="E13" i="17"/>
  <c r="E12" i="17"/>
  <c r="E11" i="17"/>
  <c r="E9" i="17"/>
  <c r="E10" i="17"/>
  <c r="F9" i="17"/>
  <c r="F11" i="17"/>
  <c r="F12" i="17"/>
  <c r="F13" i="17"/>
  <c r="F14" i="17"/>
  <c r="F17" i="17"/>
  <c r="F18" i="17"/>
  <c r="F19" i="17"/>
  <c r="F20" i="17"/>
  <c r="F21" i="17"/>
  <c r="F22" i="17"/>
  <c r="D41" i="15"/>
  <c r="D55" i="15" s="1"/>
  <c r="C34" i="17"/>
  <c r="C39" i="17" s="1"/>
  <c r="F39" i="17" s="1"/>
  <c r="G41" i="15"/>
  <c r="G55" i="15" s="1"/>
  <c r="E41" i="15"/>
  <c r="E55" i="15" s="1"/>
  <c r="C41" i="15"/>
  <c r="C55" i="15" s="1"/>
  <c r="D19" i="12"/>
  <c r="C23" i="17"/>
  <c r="B33" i="12"/>
  <c r="B32" i="12"/>
  <c r="B51" i="11"/>
  <c r="B56" i="15" s="1"/>
  <c r="B52" i="15"/>
  <c r="E11" i="11"/>
  <c r="AA56" i="20"/>
  <c r="B42" i="11"/>
  <c r="B41" i="11"/>
  <c r="B40" i="11"/>
  <c r="B39" i="11"/>
  <c r="B12" i="12"/>
  <c r="C25" i="15"/>
  <c r="D25" i="15"/>
  <c r="E25" i="15"/>
  <c r="F25" i="15"/>
  <c r="G25" i="15"/>
  <c r="B25" i="15"/>
  <c r="C24" i="15"/>
  <c r="D24" i="15"/>
  <c r="E24" i="15"/>
  <c r="F24" i="15"/>
  <c r="G24" i="15"/>
  <c r="B24" i="15"/>
  <c r="D15" i="15"/>
  <c r="F11" i="20"/>
  <c r="H11" i="20"/>
  <c r="E51" i="20"/>
  <c r="G3" i="20"/>
  <c r="G5" i="20"/>
  <c r="E13" i="20"/>
  <c r="F13" i="20" s="1"/>
  <c r="A14" i="20"/>
  <c r="A65" i="20" s="1"/>
  <c r="A20" i="20"/>
  <c r="A66" i="20" s="1"/>
  <c r="A21" i="20"/>
  <c r="A22" i="20"/>
  <c r="A23" i="20"/>
  <c r="A59" i="20" s="1"/>
  <c r="A24" i="20"/>
  <c r="A42" i="20" s="1"/>
  <c r="A26" i="20"/>
  <c r="A67" i="20" s="1"/>
  <c r="A27" i="20"/>
  <c r="A28" i="20"/>
  <c r="A29" i="20"/>
  <c r="A30" i="20"/>
  <c r="A32" i="20"/>
  <c r="A68" i="20" s="1"/>
  <c r="A33" i="20"/>
  <c r="A34" i="20"/>
  <c r="A35" i="20"/>
  <c r="A36" i="20"/>
  <c r="A38" i="20"/>
  <c r="A69" i="20" s="1"/>
  <c r="A39" i="20"/>
  <c r="A40" i="20"/>
  <c r="A41" i="20"/>
  <c r="A44" i="20"/>
  <c r="A70" i="20" s="1"/>
  <c r="A45" i="20"/>
  <c r="A46" i="20"/>
  <c r="A47" i="20"/>
  <c r="A48" i="20"/>
  <c r="A50" i="20"/>
  <c r="A71" i="20" s="1"/>
  <c r="A52" i="20"/>
  <c r="A53" i="20"/>
  <c r="A54" i="20"/>
  <c r="A55" i="20"/>
  <c r="F3" i="19"/>
  <c r="B18" i="11"/>
  <c r="B3" i="11"/>
  <c r="A6" i="18"/>
  <c r="C16" i="15"/>
  <c r="D16" i="15"/>
  <c r="E16" i="15"/>
  <c r="F16" i="15"/>
  <c r="G16" i="15"/>
  <c r="B16" i="15"/>
  <c r="C15" i="15"/>
  <c r="E15" i="15"/>
  <c r="F15" i="15"/>
  <c r="G15" i="15"/>
  <c r="B15" i="15"/>
  <c r="B3" i="15"/>
  <c r="C3" i="12"/>
  <c r="C3" i="17"/>
  <c r="C38" i="15"/>
  <c r="D38" i="15"/>
  <c r="E38" i="15"/>
  <c r="F38" i="15"/>
  <c r="G38" i="15"/>
  <c r="G36" i="15"/>
  <c r="G35" i="15"/>
  <c r="C37" i="15"/>
  <c r="D37" i="15"/>
  <c r="E37" i="15"/>
  <c r="F37" i="15"/>
  <c r="G37" i="15"/>
  <c r="C36" i="15"/>
  <c r="D36" i="15"/>
  <c r="E36" i="15"/>
  <c r="F36" i="15"/>
  <c r="D35" i="15"/>
  <c r="E35" i="15"/>
  <c r="F35" i="15"/>
  <c r="C35" i="15"/>
  <c r="B38" i="15"/>
  <c r="B37" i="15"/>
  <c r="B36" i="15"/>
  <c r="B35" i="15"/>
  <c r="B34" i="12"/>
  <c r="B13" i="11"/>
  <c r="D9" i="18"/>
  <c r="B8" i="18"/>
  <c r="E56" i="15"/>
  <c r="E52" i="15"/>
  <c r="V46" i="20" l="1"/>
  <c r="G52" i="20"/>
  <c r="R15" i="20"/>
  <c r="H22" i="20"/>
  <c r="P52" i="20"/>
  <c r="J15" i="20"/>
  <c r="L34" i="20"/>
  <c r="W52" i="20"/>
  <c r="Z15" i="20"/>
  <c r="P22" i="20"/>
  <c r="L52" i="20"/>
  <c r="W15" i="20"/>
  <c r="G15" i="20"/>
  <c r="M22" i="20"/>
  <c r="V40" i="20"/>
  <c r="X52" i="20"/>
  <c r="O52" i="20"/>
  <c r="H39" i="20"/>
  <c r="O15" i="20"/>
  <c r="U22" i="20"/>
  <c r="E22" i="20"/>
  <c r="T52" i="20"/>
  <c r="H52" i="20"/>
  <c r="V15" i="20"/>
  <c r="N15" i="20"/>
  <c r="F15" i="20"/>
  <c r="T22" i="20"/>
  <c r="L22" i="20"/>
  <c r="E27" i="20"/>
  <c r="Q39" i="20"/>
  <c r="S52" i="20"/>
  <c r="K52" i="20"/>
  <c r="E52" i="20"/>
  <c r="J11" i="20"/>
  <c r="S15" i="20"/>
  <c r="K15" i="20"/>
  <c r="Y22" i="20"/>
  <c r="Q22" i="20"/>
  <c r="I22" i="20"/>
  <c r="O33" i="20"/>
  <c r="B60" i="15"/>
  <c r="B59" i="15"/>
  <c r="B57" i="15"/>
  <c r="B53" i="15"/>
  <c r="C41" i="17"/>
  <c r="F41" i="17" s="1"/>
  <c r="A60" i="20"/>
  <c r="B31" i="12"/>
  <c r="C35" i="17"/>
  <c r="F35" i="17" s="1"/>
  <c r="C43" i="17"/>
  <c r="F43" i="17" s="1"/>
  <c r="E59" i="15"/>
  <c r="Y15" i="20"/>
  <c r="U15" i="20"/>
  <c r="Q15" i="20"/>
  <c r="M15" i="20"/>
  <c r="I15" i="20"/>
  <c r="E15" i="20"/>
  <c r="W22" i="20"/>
  <c r="S22" i="20"/>
  <c r="O22" i="20"/>
  <c r="K22" i="20"/>
  <c r="G22" i="20"/>
  <c r="W33" i="20"/>
  <c r="G33" i="20"/>
  <c r="N40" i="20"/>
  <c r="Q46" i="20"/>
  <c r="Z52" i="20"/>
  <c r="V52" i="20"/>
  <c r="R52" i="20"/>
  <c r="N52" i="20"/>
  <c r="J52" i="20"/>
  <c r="F52" i="20"/>
  <c r="C33" i="15"/>
  <c r="C44" i="15" s="1"/>
  <c r="C52" i="15" s="1"/>
  <c r="C14" i="21"/>
  <c r="E64" i="20"/>
  <c r="G33" i="15"/>
  <c r="G44" i="15" s="1"/>
  <c r="F56" i="15"/>
  <c r="E53" i="15"/>
  <c r="F57" i="15"/>
  <c r="E57" i="15"/>
  <c r="C37" i="17"/>
  <c r="F37" i="17" s="1"/>
  <c r="C45" i="17"/>
  <c r="F45" i="17" s="1"/>
  <c r="F23" i="17"/>
  <c r="X15" i="20"/>
  <c r="T15" i="20"/>
  <c r="P15" i="20"/>
  <c r="L15" i="20"/>
  <c r="H15" i="20"/>
  <c r="Z22" i="20"/>
  <c r="V22" i="20"/>
  <c r="R22" i="20"/>
  <c r="N22" i="20"/>
  <c r="J22" i="20"/>
  <c r="F22" i="20"/>
  <c r="T34" i="20"/>
  <c r="Y39" i="20"/>
  <c r="K40" i="20"/>
  <c r="F46" i="20"/>
  <c r="Y52" i="20"/>
  <c r="U52" i="20"/>
  <c r="Q52" i="20"/>
  <c r="M52" i="20"/>
  <c r="M57" i="20"/>
  <c r="G13" i="20"/>
  <c r="F64" i="20"/>
  <c r="C57" i="15"/>
  <c r="D23" i="12"/>
  <c r="B44" i="12"/>
  <c r="D21" i="12"/>
  <c r="B30" i="12"/>
  <c r="D22" i="12"/>
  <c r="X34" i="20"/>
  <c r="S33" i="20"/>
  <c r="P34" i="20"/>
  <c r="K33" i="20"/>
  <c r="H34" i="20"/>
  <c r="Z40" i="20"/>
  <c r="U39" i="20"/>
  <c r="R40" i="20"/>
  <c r="M39" i="20"/>
  <c r="F39" i="20"/>
  <c r="Y46" i="20"/>
  <c r="N46" i="20"/>
  <c r="I46" i="20"/>
  <c r="F53" i="15"/>
  <c r="E11" i="20"/>
  <c r="G11" i="20"/>
  <c r="E10" i="20"/>
  <c r="F59" i="15"/>
  <c r="D24" i="12"/>
  <c r="Z27" i="20"/>
  <c r="X27" i="20"/>
  <c r="V27" i="20"/>
  <c r="T27" i="20"/>
  <c r="R27" i="20"/>
  <c r="P27" i="20"/>
  <c r="N27" i="20"/>
  <c r="L27" i="20"/>
  <c r="J27" i="20"/>
  <c r="H27" i="20"/>
  <c r="Z34" i="20"/>
  <c r="U33" i="20"/>
  <c r="R34" i="20"/>
  <c r="M33" i="20"/>
  <c r="J34" i="20"/>
  <c r="E33" i="20"/>
  <c r="W39" i="20"/>
  <c r="T40" i="20"/>
  <c r="O39" i="20"/>
  <c r="L40" i="20"/>
  <c r="E40" i="20"/>
  <c r="R46" i="20"/>
  <c r="M46" i="20"/>
  <c r="Y57" i="20"/>
  <c r="W57" i="20"/>
  <c r="U57" i="20"/>
  <c r="S57" i="20"/>
  <c r="Q57" i="20"/>
  <c r="O57" i="20"/>
  <c r="E53" i="20"/>
  <c r="E58" i="20"/>
  <c r="F53" i="20"/>
  <c r="F58" i="20"/>
  <c r="G53" i="20"/>
  <c r="G58" i="20"/>
  <c r="H53" i="20"/>
  <c r="H58" i="20"/>
  <c r="I53" i="20"/>
  <c r="I58" i="20"/>
  <c r="J53" i="20"/>
  <c r="J58" i="20"/>
  <c r="K53" i="20"/>
  <c r="K58" i="20"/>
  <c r="L53" i="20"/>
  <c r="L58" i="20"/>
  <c r="M53" i="20"/>
  <c r="M58" i="20"/>
  <c r="N53" i="20"/>
  <c r="N58" i="20"/>
  <c r="O53" i="20"/>
  <c r="O58" i="20"/>
  <c r="P53" i="20"/>
  <c r="P58" i="20"/>
  <c r="Q53" i="20"/>
  <c r="Q58" i="20"/>
  <c r="R53" i="20"/>
  <c r="R58" i="20"/>
  <c r="S53" i="20"/>
  <c r="S58" i="20"/>
  <c r="T53" i="20"/>
  <c r="T58" i="20"/>
  <c r="U53" i="20"/>
  <c r="U58" i="20"/>
  <c r="V53" i="20"/>
  <c r="V58" i="20"/>
  <c r="W53" i="20"/>
  <c r="W58" i="20"/>
  <c r="X53" i="20"/>
  <c r="X58" i="20"/>
  <c r="Y53" i="20"/>
  <c r="Y58" i="20"/>
  <c r="Z53" i="20"/>
  <c r="Z58" i="20"/>
  <c r="E54" i="20"/>
  <c r="F54" i="20"/>
  <c r="G54" i="20"/>
  <c r="H54" i="20"/>
  <c r="I54" i="20"/>
  <c r="J54" i="20"/>
  <c r="K54" i="20"/>
  <c r="L54" i="20"/>
  <c r="M54" i="20"/>
  <c r="N54" i="20"/>
  <c r="O54" i="20"/>
  <c r="P54" i="20"/>
  <c r="Q54" i="20"/>
  <c r="R54" i="20"/>
  <c r="S54" i="20"/>
  <c r="T54" i="20"/>
  <c r="U54" i="20"/>
  <c r="V54" i="20"/>
  <c r="W54" i="20"/>
  <c r="X54" i="20"/>
  <c r="Y54" i="20"/>
  <c r="Z54" i="20"/>
  <c r="E45" i="20"/>
  <c r="F45" i="20"/>
  <c r="G45" i="20"/>
  <c r="H45" i="20"/>
  <c r="I45" i="20"/>
  <c r="J45" i="20"/>
  <c r="K45" i="20"/>
  <c r="L45" i="20"/>
  <c r="M45" i="20"/>
  <c r="N45" i="20"/>
  <c r="O45" i="20"/>
  <c r="P45" i="20"/>
  <c r="Q45" i="20"/>
  <c r="Q47" i="20" s="1"/>
  <c r="R45" i="20"/>
  <c r="S45" i="20"/>
  <c r="S47" i="20" s="1"/>
  <c r="T45" i="20"/>
  <c r="U45" i="20"/>
  <c r="V45" i="20"/>
  <c r="V47" i="20" s="1"/>
  <c r="W45" i="20"/>
  <c r="X45" i="20"/>
  <c r="Y45" i="20"/>
  <c r="Y47" i="20" s="1"/>
  <c r="Z45" i="20"/>
  <c r="E55" i="20"/>
  <c r="F55" i="20"/>
  <c r="G55" i="20"/>
  <c r="H55" i="20"/>
  <c r="I55" i="20"/>
  <c r="J55" i="20"/>
  <c r="K55" i="20"/>
  <c r="L55" i="20"/>
  <c r="E39" i="20"/>
  <c r="F40" i="20"/>
  <c r="I39" i="20"/>
  <c r="J40" i="20"/>
  <c r="E28" i="20"/>
  <c r="F28" i="20"/>
  <c r="F57" i="20"/>
  <c r="H57" i="20"/>
  <c r="J57" i="20"/>
  <c r="L57" i="20"/>
  <c r="O55" i="20"/>
  <c r="P57" i="20"/>
  <c r="S55" i="20"/>
  <c r="T57" i="20"/>
  <c r="W55" i="20"/>
  <c r="X57" i="20"/>
  <c r="H46" i="20"/>
  <c r="K46" i="20"/>
  <c r="P46" i="20"/>
  <c r="S46" i="20"/>
  <c r="X46" i="20"/>
  <c r="G40" i="20"/>
  <c r="I40" i="20"/>
  <c r="K39" i="20"/>
  <c r="N39" i="20"/>
  <c r="O40" i="20"/>
  <c r="R39" i="20"/>
  <c r="S40" i="20"/>
  <c r="V39" i="20"/>
  <c r="V41" i="20" s="1"/>
  <c r="W40" i="20"/>
  <c r="Z39" i="20"/>
  <c r="E34" i="20"/>
  <c r="H33" i="20"/>
  <c r="I34" i="20"/>
  <c r="L33" i="20"/>
  <c r="M34" i="20"/>
  <c r="P33" i="20"/>
  <c r="Q34" i="20"/>
  <c r="T33" i="20"/>
  <c r="U34" i="20"/>
  <c r="X33" i="20"/>
  <c r="Y34" i="20"/>
  <c r="F27" i="20"/>
  <c r="G28" i="20"/>
  <c r="H28" i="20"/>
  <c r="I28" i="20"/>
  <c r="J28" i="20"/>
  <c r="K28" i="20"/>
  <c r="L28" i="20"/>
  <c r="M28" i="20"/>
  <c r="N28" i="20"/>
  <c r="O28" i="20"/>
  <c r="P28" i="20"/>
  <c r="Q28" i="20"/>
  <c r="R28" i="20"/>
  <c r="S28" i="20"/>
  <c r="T28" i="20"/>
  <c r="U28" i="20"/>
  <c r="V28" i="20"/>
  <c r="W28" i="20"/>
  <c r="X28" i="20"/>
  <c r="Y28" i="20"/>
  <c r="Z28" i="20"/>
  <c r="E21" i="20"/>
  <c r="F21" i="20"/>
  <c r="F23" i="20" s="1"/>
  <c r="G21" i="20"/>
  <c r="H21" i="20"/>
  <c r="I21" i="20"/>
  <c r="J21" i="20"/>
  <c r="K21" i="20"/>
  <c r="L21" i="20"/>
  <c r="M21" i="20"/>
  <c r="M23" i="20" s="1"/>
  <c r="N21" i="20"/>
  <c r="O21" i="20"/>
  <c r="P21" i="20"/>
  <c r="P23" i="20" s="1"/>
  <c r="Q21" i="20"/>
  <c r="R21" i="20"/>
  <c r="S21" i="20"/>
  <c r="T21" i="20"/>
  <c r="U21" i="20"/>
  <c r="V21" i="20"/>
  <c r="V23" i="20" s="1"/>
  <c r="W21" i="20"/>
  <c r="X21" i="20"/>
  <c r="X23" i="20" s="1"/>
  <c r="Y21" i="20"/>
  <c r="Z21" i="20"/>
  <c r="E57" i="20"/>
  <c r="G57" i="20"/>
  <c r="I57" i="20"/>
  <c r="K57" i="20"/>
  <c r="M55" i="20"/>
  <c r="N57" i="20"/>
  <c r="Q55" i="20"/>
  <c r="R57" i="20"/>
  <c r="U55" i="20"/>
  <c r="V57" i="20"/>
  <c r="Y55" i="20"/>
  <c r="Z57" i="20"/>
  <c r="G46" i="20"/>
  <c r="L46" i="20"/>
  <c r="O46" i="20"/>
  <c r="T46" i="20"/>
  <c r="W46" i="20"/>
  <c r="H40" i="20"/>
  <c r="H41" i="20" s="1"/>
  <c r="J39" i="20"/>
  <c r="J41" i="20" s="1"/>
  <c r="L39" i="20"/>
  <c r="M40" i="20"/>
  <c r="P39" i="20"/>
  <c r="Q40" i="20"/>
  <c r="T39" i="20"/>
  <c r="U40" i="20"/>
  <c r="X39" i="20"/>
  <c r="Y40" i="20"/>
  <c r="F33" i="20"/>
  <c r="G34" i="20"/>
  <c r="J33" i="20"/>
  <c r="K34" i="20"/>
  <c r="N33" i="20"/>
  <c r="O34" i="20"/>
  <c r="O35" i="20" s="1"/>
  <c r="R33" i="20"/>
  <c r="S34" i="20"/>
  <c r="V33" i="20"/>
  <c r="W34" i="20"/>
  <c r="Z33" i="20"/>
  <c r="E16" i="20"/>
  <c r="F16" i="20"/>
  <c r="F17" i="20" s="1"/>
  <c r="G16" i="20"/>
  <c r="H16" i="20"/>
  <c r="I16" i="20"/>
  <c r="J16" i="20"/>
  <c r="J17" i="20" s="1"/>
  <c r="K16" i="20"/>
  <c r="K17" i="20" s="1"/>
  <c r="L16" i="20"/>
  <c r="M16" i="20"/>
  <c r="N16" i="20"/>
  <c r="N17" i="20" s="1"/>
  <c r="O16" i="20"/>
  <c r="P16" i="20"/>
  <c r="P17" i="20" s="1"/>
  <c r="Q16" i="20"/>
  <c r="R16" i="20"/>
  <c r="R17" i="20" s="1"/>
  <c r="S16" i="20"/>
  <c r="T16" i="20"/>
  <c r="U16" i="20"/>
  <c r="V16" i="20"/>
  <c r="W16" i="20"/>
  <c r="W17" i="20" s="1"/>
  <c r="X16" i="20"/>
  <c r="Y16" i="20"/>
  <c r="Z16" i="20"/>
  <c r="Z17" i="20" s="1"/>
  <c r="B21" i="21"/>
  <c r="B14" i="21"/>
  <c r="F52" i="15"/>
  <c r="I11" i="20"/>
  <c r="C44" i="17"/>
  <c r="F44" i="17" s="1"/>
  <c r="C42" i="17"/>
  <c r="F42" i="17" s="1"/>
  <c r="C40" i="17"/>
  <c r="F40" i="17" s="1"/>
  <c r="C38" i="17"/>
  <c r="F38" i="17" s="1"/>
  <c r="C36" i="17"/>
  <c r="F36" i="17" s="1"/>
  <c r="F34" i="17"/>
  <c r="Y27" i="20"/>
  <c r="W27" i="20"/>
  <c r="W29" i="20" s="1"/>
  <c r="U27" i="20"/>
  <c r="S27" i="20"/>
  <c r="S29" i="20" s="1"/>
  <c r="Q27" i="20"/>
  <c r="O27" i="20"/>
  <c r="O29" i="20" s="1"/>
  <c r="M27" i="20"/>
  <c r="K27" i="20"/>
  <c r="K29" i="20" s="1"/>
  <c r="I27" i="20"/>
  <c r="G27" i="20"/>
  <c r="G29" i="20" s="1"/>
  <c r="Y33" i="20"/>
  <c r="V34" i="20"/>
  <c r="Q33" i="20"/>
  <c r="N34" i="20"/>
  <c r="I33" i="20"/>
  <c r="F34" i="20"/>
  <c r="X40" i="20"/>
  <c r="S39" i="20"/>
  <c r="S41" i="20" s="1"/>
  <c r="P40" i="20"/>
  <c r="G39" i="20"/>
  <c r="Z46" i="20"/>
  <c r="U46" i="20"/>
  <c r="J46" i="20"/>
  <c r="E46" i="20"/>
  <c r="Z55" i="20"/>
  <c r="X55" i="20"/>
  <c r="V55" i="20"/>
  <c r="T55" i="20"/>
  <c r="R55" i="20"/>
  <c r="P55" i="20"/>
  <c r="N55" i="20"/>
  <c r="H59" i="20"/>
  <c r="D33" i="15"/>
  <c r="D44" i="15" s="1"/>
  <c r="D21" i="21"/>
  <c r="D14" i="21"/>
  <c r="V17" i="20" l="1"/>
  <c r="U23" i="20"/>
  <c r="K41" i="20"/>
  <c r="Z23" i="20"/>
  <c r="Z66" i="20" s="1"/>
  <c r="J23" i="20"/>
  <c r="T59" i="20"/>
  <c r="X17" i="20"/>
  <c r="X18" i="20" s="1"/>
  <c r="T17" i="20"/>
  <c r="T18" i="20" s="1"/>
  <c r="H17" i="20"/>
  <c r="Z35" i="20"/>
  <c r="J35" i="20"/>
  <c r="T23" i="20"/>
  <c r="T66" i="20" s="1"/>
  <c r="L23" i="20"/>
  <c r="H23" i="20"/>
  <c r="L35" i="20"/>
  <c r="Z41" i="20"/>
  <c r="Z69" i="20" s="1"/>
  <c r="M47" i="20"/>
  <c r="S17" i="20"/>
  <c r="O17" i="20"/>
  <c r="O18" i="20" s="1"/>
  <c r="Q17" i="20"/>
  <c r="Q18" i="20" s="1"/>
  <c r="I17" i="20"/>
  <c r="I18" i="20" s="1"/>
  <c r="Y41" i="20"/>
  <c r="Y23" i="20"/>
  <c r="Y66" i="20" s="1"/>
  <c r="I23" i="20"/>
  <c r="I24" i="20" s="1"/>
  <c r="F47" i="20"/>
  <c r="F48" i="20" s="1"/>
  <c r="G17" i="20"/>
  <c r="G35" i="20"/>
  <c r="G68" i="20" s="1"/>
  <c r="W23" i="20"/>
  <c r="W24" i="20" s="1"/>
  <c r="O23" i="20"/>
  <c r="O24" i="20" s="1"/>
  <c r="G23" i="20"/>
  <c r="W35" i="20"/>
  <c r="W36" i="20" s="1"/>
  <c r="S23" i="20"/>
  <c r="S24" i="20" s="1"/>
  <c r="X47" i="20"/>
  <c r="X70" i="20" s="1"/>
  <c r="T47" i="20"/>
  <c r="H47" i="20"/>
  <c r="H48" i="20" s="1"/>
  <c r="AA52" i="20"/>
  <c r="V59" i="20"/>
  <c r="V71" i="20" s="1"/>
  <c r="Y17" i="20"/>
  <c r="Q23" i="20"/>
  <c r="Q66" i="20" s="1"/>
  <c r="K35" i="20"/>
  <c r="K36" i="20" s="1"/>
  <c r="AA22" i="20"/>
  <c r="M17" i="20"/>
  <c r="Q41" i="20"/>
  <c r="Q42" i="20" s="1"/>
  <c r="L17" i="20"/>
  <c r="L65" i="20" s="1"/>
  <c r="T35" i="20"/>
  <c r="T36" i="20" s="1"/>
  <c r="X59" i="20"/>
  <c r="AA15" i="20"/>
  <c r="U17" i="20"/>
  <c r="U65" i="20" s="1"/>
  <c r="K23" i="20"/>
  <c r="K66" i="20" s="1"/>
  <c r="P47" i="20"/>
  <c r="P70" i="20" s="1"/>
  <c r="N59" i="20"/>
  <c r="N60" i="20" s="1"/>
  <c r="W59" i="20"/>
  <c r="W60" i="20" s="1"/>
  <c r="V35" i="20"/>
  <c r="V36" i="20" s="1"/>
  <c r="F35" i="20"/>
  <c r="F36" i="20" s="1"/>
  <c r="L41" i="20"/>
  <c r="L69" i="20" s="1"/>
  <c r="R23" i="20"/>
  <c r="R66" i="20" s="1"/>
  <c r="N23" i="20"/>
  <c r="N24" i="20" s="1"/>
  <c r="P35" i="20"/>
  <c r="P36" i="20" s="1"/>
  <c r="N41" i="20"/>
  <c r="N69" i="20" s="1"/>
  <c r="O47" i="20"/>
  <c r="O70" i="20" s="1"/>
  <c r="Y59" i="20"/>
  <c r="Y60" i="20" s="1"/>
  <c r="U59" i="20"/>
  <c r="U60" i="20" s="1"/>
  <c r="S59" i="20"/>
  <c r="S60" i="20" s="1"/>
  <c r="Q59" i="20"/>
  <c r="Q60" i="20" s="1"/>
  <c r="M59" i="20"/>
  <c r="M71" i="20" s="1"/>
  <c r="K59" i="20"/>
  <c r="K60" i="20" s="1"/>
  <c r="I59" i="20"/>
  <c r="I71" i="20" s="1"/>
  <c r="G59" i="20"/>
  <c r="G60" i="20" s="1"/>
  <c r="M35" i="20"/>
  <c r="M36" i="20" s="1"/>
  <c r="H29" i="20"/>
  <c r="H67" i="20" s="1"/>
  <c r="P29" i="20"/>
  <c r="P30" i="20" s="1"/>
  <c r="X29" i="20"/>
  <c r="X67" i="20" s="1"/>
  <c r="C56" i="15"/>
  <c r="C60" i="15"/>
  <c r="F59" i="20"/>
  <c r="F60" i="20" s="1"/>
  <c r="G60" i="15"/>
  <c r="G56" i="15"/>
  <c r="G52" i="15"/>
  <c r="G57" i="15"/>
  <c r="G59" i="15"/>
  <c r="G53" i="15"/>
  <c r="AA57" i="20"/>
  <c r="L59" i="20"/>
  <c r="L71" i="20" s="1"/>
  <c r="L47" i="20"/>
  <c r="L48" i="20" s="1"/>
  <c r="Z59" i="20"/>
  <c r="Z60" i="20" s="1"/>
  <c r="R59" i="20"/>
  <c r="R60" i="20" s="1"/>
  <c r="J59" i="20"/>
  <c r="J71" i="20" s="1"/>
  <c r="O59" i="20"/>
  <c r="O60" i="20" s="1"/>
  <c r="C59" i="15"/>
  <c r="P59" i="20"/>
  <c r="P60" i="20" s="1"/>
  <c r="J29" i="20"/>
  <c r="J30" i="20" s="1"/>
  <c r="R29" i="20"/>
  <c r="R67" i="20" s="1"/>
  <c r="Z29" i="20"/>
  <c r="Z30" i="20" s="1"/>
  <c r="C53" i="15"/>
  <c r="C19" i="18"/>
  <c r="C21" i="18"/>
  <c r="C11" i="18" s="1"/>
  <c r="S18" i="20"/>
  <c r="S65" i="20"/>
  <c r="K18" i="20"/>
  <c r="K65" i="20"/>
  <c r="V18" i="20"/>
  <c r="V65" i="20"/>
  <c r="N18" i="20"/>
  <c r="N65" i="20"/>
  <c r="I60" i="20"/>
  <c r="G71" i="20"/>
  <c r="M18" i="20"/>
  <c r="M65" i="20"/>
  <c r="W18" i="20"/>
  <c r="W65" i="20"/>
  <c r="G18" i="20"/>
  <c r="G65" i="20"/>
  <c r="O36" i="20"/>
  <c r="O68" i="20"/>
  <c r="N71" i="20"/>
  <c r="R18" i="20"/>
  <c r="R65" i="20"/>
  <c r="F18" i="20"/>
  <c r="F65" i="20"/>
  <c r="T60" i="20"/>
  <c r="T71" i="20"/>
  <c r="X65" i="20"/>
  <c r="L18" i="20"/>
  <c r="H18" i="20"/>
  <c r="H65" i="20"/>
  <c r="H69" i="20"/>
  <c r="H42" i="20"/>
  <c r="X60" i="20"/>
  <c r="X71" i="20"/>
  <c r="S42" i="20"/>
  <c r="S69" i="20"/>
  <c r="G30" i="20"/>
  <c r="G67" i="20"/>
  <c r="G24" i="20"/>
  <c r="G66" i="20"/>
  <c r="T48" i="20"/>
  <c r="T70" i="20"/>
  <c r="AA58" i="20"/>
  <c r="P18" i="20"/>
  <c r="P65" i="20"/>
  <c r="J18" i="20"/>
  <c r="J65" i="20"/>
  <c r="E59" i="20"/>
  <c r="Q35" i="20"/>
  <c r="Y29" i="20"/>
  <c r="N35" i="20"/>
  <c r="T41" i="20"/>
  <c r="J66" i="20"/>
  <c r="J24" i="20"/>
  <c r="P68" i="20"/>
  <c r="V42" i="20"/>
  <c r="V69" i="20"/>
  <c r="AA28" i="20"/>
  <c r="AA55" i="20"/>
  <c r="S48" i="20"/>
  <c r="S70" i="20"/>
  <c r="K47" i="20"/>
  <c r="AA54" i="20"/>
  <c r="AA40" i="20"/>
  <c r="R30" i="20"/>
  <c r="Y42" i="20"/>
  <c r="Y69" i="20"/>
  <c r="Y18" i="20"/>
  <c r="Y65" i="20"/>
  <c r="G41" i="20"/>
  <c r="K30" i="20"/>
  <c r="K67" i="20"/>
  <c r="AA16" i="20"/>
  <c r="J42" i="20"/>
  <c r="J69" i="20"/>
  <c r="U24" i="20"/>
  <c r="U66" i="20"/>
  <c r="M24" i="20"/>
  <c r="M66" i="20"/>
  <c r="I66" i="20"/>
  <c r="E23" i="20"/>
  <c r="AA21" i="20"/>
  <c r="AA34" i="20"/>
  <c r="K42" i="20"/>
  <c r="K69" i="20"/>
  <c r="Z47" i="20"/>
  <c r="V48" i="20"/>
  <c r="V70" i="20"/>
  <c r="R47" i="20"/>
  <c r="N47" i="20"/>
  <c r="J47" i="20"/>
  <c r="F70" i="20"/>
  <c r="E29" i="20"/>
  <c r="E35" i="20"/>
  <c r="AA33" i="20"/>
  <c r="U35" i="20"/>
  <c r="L29" i="20"/>
  <c r="T29" i="20"/>
  <c r="U41" i="20"/>
  <c r="D60" i="15"/>
  <c r="D53" i="15"/>
  <c r="D56" i="15"/>
  <c r="D59" i="15"/>
  <c r="D57" i="15"/>
  <c r="D52" i="15"/>
  <c r="O30" i="20"/>
  <c r="O67" i="20"/>
  <c r="W30" i="20"/>
  <c r="W67" i="20"/>
  <c r="X48" i="20"/>
  <c r="P48" i="20"/>
  <c r="P67" i="20"/>
  <c r="X30" i="20"/>
  <c r="M41" i="20"/>
  <c r="B51" i="12"/>
  <c r="B47" i="12"/>
  <c r="Z18" i="20"/>
  <c r="Z65" i="20"/>
  <c r="H60" i="20"/>
  <c r="H71" i="20"/>
  <c r="I29" i="20"/>
  <c r="Q29" i="20"/>
  <c r="F68" i="20"/>
  <c r="L42" i="20"/>
  <c r="V66" i="20"/>
  <c r="V24" i="20"/>
  <c r="F66" i="20"/>
  <c r="F24" i="20"/>
  <c r="X35" i="20"/>
  <c r="H35" i="20"/>
  <c r="N42" i="20"/>
  <c r="E41" i="20"/>
  <c r="AA39" i="20"/>
  <c r="W47" i="20"/>
  <c r="O48" i="20"/>
  <c r="G47" i="20"/>
  <c r="AA53" i="20"/>
  <c r="W41" i="20"/>
  <c r="J67" i="20"/>
  <c r="T65" i="20"/>
  <c r="AA46" i="20"/>
  <c r="S30" i="20"/>
  <c r="S67" i="20"/>
  <c r="I35" i="20"/>
  <c r="Y35" i="20"/>
  <c r="M29" i="20"/>
  <c r="U29" i="20"/>
  <c r="Z36" i="20"/>
  <c r="Z68" i="20"/>
  <c r="R35" i="20"/>
  <c r="J36" i="20"/>
  <c r="J68" i="20"/>
  <c r="X41" i="20"/>
  <c r="P41" i="20"/>
  <c r="X24" i="20"/>
  <c r="X66" i="20"/>
  <c r="P24" i="20"/>
  <c r="P66" i="20"/>
  <c r="L24" i="20"/>
  <c r="L66" i="20"/>
  <c r="H24" i="20"/>
  <c r="H66" i="20"/>
  <c r="F29" i="20"/>
  <c r="AA27" i="20"/>
  <c r="T68" i="20"/>
  <c r="L36" i="20"/>
  <c r="L68" i="20"/>
  <c r="R41" i="20"/>
  <c r="I41" i="20"/>
  <c r="Y48" i="20"/>
  <c r="Y70" i="20"/>
  <c r="U47" i="20"/>
  <c r="Q48" i="20"/>
  <c r="Q70" i="20"/>
  <c r="M48" i="20"/>
  <c r="M70" i="20"/>
  <c r="I47" i="20"/>
  <c r="E47" i="20"/>
  <c r="AA45" i="20"/>
  <c r="AA47" i="20" s="1"/>
  <c r="O41" i="20"/>
  <c r="N29" i="20"/>
  <c r="V29" i="20"/>
  <c r="F41" i="20"/>
  <c r="S35" i="20"/>
  <c r="E17" i="20"/>
  <c r="H13" i="20"/>
  <c r="G64" i="20"/>
  <c r="S66" i="20" l="1"/>
  <c r="R24" i="20"/>
  <c r="Z42" i="20"/>
  <c r="T24" i="20"/>
  <c r="K68" i="20"/>
  <c r="U18" i="20"/>
  <c r="H70" i="20"/>
  <c r="Z24" i="20"/>
  <c r="W66" i="20"/>
  <c r="F71" i="20"/>
  <c r="Q65" i="20"/>
  <c r="O71" i="20"/>
  <c r="L60" i="20"/>
  <c r="Q24" i="20"/>
  <c r="Y24" i="20"/>
  <c r="O65" i="20"/>
  <c r="Q69" i="20"/>
  <c r="W68" i="20"/>
  <c r="I65" i="20"/>
  <c r="N66" i="20"/>
  <c r="O66" i="20"/>
  <c r="K71" i="20"/>
  <c r="J60" i="20"/>
  <c r="AA17" i="20"/>
  <c r="S71" i="20"/>
  <c r="G36" i="20"/>
  <c r="Z67" i="20"/>
  <c r="V68" i="20"/>
  <c r="M68" i="20"/>
  <c r="K24" i="20"/>
  <c r="V60" i="20"/>
  <c r="Z71" i="20"/>
  <c r="M60" i="20"/>
  <c r="Y71" i="20"/>
  <c r="AA23" i="20"/>
  <c r="L70" i="20"/>
  <c r="W71" i="20"/>
  <c r="Q71" i="20"/>
  <c r="AA29" i="20"/>
  <c r="H30" i="20"/>
  <c r="P71" i="20"/>
  <c r="U71" i="20"/>
  <c r="R71" i="20"/>
  <c r="AA59" i="20"/>
  <c r="B19" i="18" s="1"/>
  <c r="D19" i="18" s="1"/>
  <c r="W48" i="20"/>
  <c r="W70" i="20"/>
  <c r="L30" i="20"/>
  <c r="L67" i="20"/>
  <c r="Q36" i="20"/>
  <c r="Q68" i="20"/>
  <c r="H64" i="20"/>
  <c r="I13" i="20"/>
  <c r="V30" i="20"/>
  <c r="V67" i="20"/>
  <c r="AA41" i="20"/>
  <c r="H36" i="20"/>
  <c r="H68" i="20"/>
  <c r="M42" i="20"/>
  <c r="M69" i="20"/>
  <c r="G42" i="20"/>
  <c r="G69" i="20"/>
  <c r="T42" i="20"/>
  <c r="T69" i="20"/>
  <c r="E60" i="20"/>
  <c r="E71" i="20"/>
  <c r="E18" i="20"/>
  <c r="AA18" i="20" s="1"/>
  <c r="E65" i="20"/>
  <c r="N30" i="20"/>
  <c r="N67" i="20"/>
  <c r="I48" i="20"/>
  <c r="I70" i="20"/>
  <c r="I42" i="20"/>
  <c r="I69" i="20"/>
  <c r="P42" i="20"/>
  <c r="P69" i="20"/>
  <c r="R36" i="20"/>
  <c r="R68" i="20"/>
  <c r="M30" i="20"/>
  <c r="M67" i="20"/>
  <c r="E42" i="20"/>
  <c r="E69" i="20"/>
  <c r="X36" i="20"/>
  <c r="X68" i="20"/>
  <c r="U42" i="20"/>
  <c r="U69" i="20"/>
  <c r="AA35" i="20"/>
  <c r="K48" i="20"/>
  <c r="K70" i="20"/>
  <c r="N36" i="20"/>
  <c r="N68" i="20"/>
  <c r="F42" i="20"/>
  <c r="F69" i="20"/>
  <c r="I68" i="20"/>
  <c r="I36" i="20"/>
  <c r="I30" i="20"/>
  <c r="I67" i="20"/>
  <c r="E67" i="20"/>
  <c r="E30" i="20"/>
  <c r="N48" i="20"/>
  <c r="N70" i="20"/>
  <c r="Z48" i="20"/>
  <c r="Z70" i="20"/>
  <c r="E48" i="20"/>
  <c r="E70" i="20"/>
  <c r="U30" i="20"/>
  <c r="U67" i="20"/>
  <c r="G48" i="20"/>
  <c r="G70" i="20"/>
  <c r="U68" i="20"/>
  <c r="U36" i="20"/>
  <c r="R48" i="20"/>
  <c r="R70" i="20"/>
  <c r="E24" i="20"/>
  <c r="E66" i="20"/>
  <c r="S36" i="20"/>
  <c r="S68" i="20"/>
  <c r="O42" i="20"/>
  <c r="O69" i="20"/>
  <c r="U48" i="20"/>
  <c r="U70" i="20"/>
  <c r="R42" i="20"/>
  <c r="R69" i="20"/>
  <c r="F30" i="20"/>
  <c r="F67" i="20"/>
  <c r="X42" i="20"/>
  <c r="X69" i="20"/>
  <c r="Y36" i="20"/>
  <c r="Y68" i="20"/>
  <c r="W42" i="20"/>
  <c r="W69" i="20"/>
  <c r="Q30" i="20"/>
  <c r="Q67" i="20"/>
  <c r="T30" i="20"/>
  <c r="T67" i="20"/>
  <c r="E68" i="20"/>
  <c r="E36" i="20"/>
  <c r="J48" i="20"/>
  <c r="J70" i="20"/>
  <c r="Y30" i="20"/>
  <c r="Y67" i="20"/>
  <c r="AA65" i="20" l="1"/>
  <c r="AA66" i="20"/>
  <c r="AA24" i="20"/>
  <c r="AA60" i="20"/>
  <c r="AB60" i="20" s="1"/>
  <c r="B20" i="18"/>
  <c r="C20" i="18"/>
  <c r="AA68" i="20"/>
  <c r="AA71" i="20"/>
  <c r="AB71" i="20" s="1"/>
  <c r="AA67" i="20"/>
  <c r="AA69" i="20"/>
  <c r="AA36" i="20"/>
  <c r="AA70" i="20"/>
  <c r="AA42" i="20"/>
  <c r="J13" i="20"/>
  <c r="I64" i="20"/>
  <c r="AA48" i="20"/>
  <c r="AA30" i="20"/>
  <c r="B46" i="15"/>
  <c r="B8" i="21" s="1"/>
  <c r="B22" i="21" s="1"/>
  <c r="B48" i="15" s="1"/>
  <c r="B49" i="15" s="1"/>
  <c r="AB18" i="20"/>
  <c r="AB24" i="20" l="1"/>
  <c r="B27" i="21"/>
  <c r="B29" i="21" s="1"/>
  <c r="AB69" i="20"/>
  <c r="D20" i="18"/>
  <c r="B21" i="18"/>
  <c r="B22" i="18" s="1"/>
  <c r="C46" i="15"/>
  <c r="C8" i="21" s="1"/>
  <c r="C22" i="21" s="1"/>
  <c r="C48" i="15" s="1"/>
  <c r="C49" i="15" s="1"/>
  <c r="AB67" i="20"/>
  <c r="AB66" i="20"/>
  <c r="AB70" i="20"/>
  <c r="AB65" i="20"/>
  <c r="AB68" i="20"/>
  <c r="D46" i="15"/>
  <c r="D8" i="21" s="1"/>
  <c r="D22" i="21" s="1"/>
  <c r="D48" i="15" s="1"/>
  <c r="D49" i="15" s="1"/>
  <c r="AB30" i="20"/>
  <c r="K13" i="20"/>
  <c r="J64" i="20"/>
  <c r="F46" i="15"/>
  <c r="F8" i="21" s="1"/>
  <c r="F22" i="21" s="1"/>
  <c r="F48" i="15" s="1"/>
  <c r="F49" i="15" s="1"/>
  <c r="AB42" i="20"/>
  <c r="C22" i="18"/>
  <c r="G46" i="15"/>
  <c r="G8" i="21" s="1"/>
  <c r="G22" i="21" s="1"/>
  <c r="G48" i="15" s="1"/>
  <c r="G49" i="15" s="1"/>
  <c r="AB48" i="20"/>
  <c r="E46" i="15"/>
  <c r="E8" i="21" s="1"/>
  <c r="E22" i="21" s="1"/>
  <c r="E48" i="15" s="1"/>
  <c r="E49" i="15" s="1"/>
  <c r="AB36" i="20"/>
  <c r="D21" i="18" l="1"/>
  <c r="B11" i="18"/>
  <c r="B12" i="18" s="1"/>
  <c r="D22" i="18"/>
  <c r="F51" i="15"/>
  <c r="C12" i="18"/>
  <c r="G51" i="15"/>
  <c r="D51" i="15"/>
  <c r="C51" i="15"/>
  <c r="L13" i="20"/>
  <c r="K64" i="20"/>
  <c r="E51" i="15"/>
  <c r="B51" i="15"/>
  <c r="D11" i="18" l="1"/>
  <c r="D12" i="18"/>
  <c r="L64" i="20"/>
  <c r="M13" i="20"/>
  <c r="N13" i="20" l="1"/>
  <c r="M64" i="20"/>
  <c r="O13" i="20" l="1"/>
  <c r="N64" i="20"/>
  <c r="P13" i="20" l="1"/>
  <c r="O64" i="20"/>
  <c r="P64" i="20" l="1"/>
  <c r="Q13" i="20"/>
  <c r="R13" i="20" l="1"/>
  <c r="Q64" i="20"/>
  <c r="S13" i="20" l="1"/>
  <c r="R64" i="20"/>
  <c r="T13" i="20" l="1"/>
  <c r="S64" i="20"/>
  <c r="T64" i="20" l="1"/>
  <c r="U13" i="20"/>
  <c r="V13" i="20" l="1"/>
  <c r="U64" i="20"/>
  <c r="W13" i="20" l="1"/>
  <c r="V64" i="20"/>
  <c r="X13" i="20" l="1"/>
  <c r="W64" i="20"/>
  <c r="X64" i="20" l="1"/>
  <c r="Y13" i="20"/>
  <c r="Z13" i="20" l="1"/>
  <c r="Z64" i="20" s="1"/>
  <c r="Y64" i="20"/>
</calcChain>
</file>

<file path=xl/comments1.xml><?xml version="1.0" encoding="utf-8"?>
<comments xmlns="http://schemas.openxmlformats.org/spreadsheetml/2006/main">
  <authors>
    <author>rmfr-3024</author>
  </authors>
  <commentList>
    <comment ref="D33" authorId="0">
      <text>
        <r>
          <rPr>
            <sz val="8"/>
            <color indexed="81"/>
            <rFont val="Tahoma"/>
            <family val="2"/>
          </rPr>
          <t>Bei der Abgabeleistung ist der Eigenbedarf der Anlage bereits herausgerechnet</t>
        </r>
      </text>
    </comment>
  </commentList>
</comments>
</file>

<file path=xl/comments2.xml><?xml version="1.0" encoding="utf-8"?>
<comments xmlns="http://schemas.openxmlformats.org/spreadsheetml/2006/main">
  <authors>
    <author>rmfr-3024</author>
  </authors>
  <commentList>
    <comment ref="A26" authorId="0">
      <text>
        <r>
          <rPr>
            <sz val="8"/>
            <color indexed="81"/>
            <rFont val="Tahoma"/>
            <family val="2"/>
          </rPr>
          <t>Eigenbedarf Anlage bereits abgezogen</t>
        </r>
      </text>
    </comment>
    <comment ref="B39" authorId="0">
      <text>
        <r>
          <rPr>
            <sz val="8"/>
            <color indexed="81"/>
            <rFont val="Tahoma"/>
            <family val="2"/>
          </rPr>
          <t>Wird Wärme oder Kälte mittels Strom erzeugt, so ist beim GP/AP dieser höhere Bedarf zu beachten</t>
        </r>
      </text>
    </comment>
  </commentList>
</comments>
</file>

<file path=xl/comments3.xml><?xml version="1.0" encoding="utf-8"?>
<comments xmlns="http://schemas.openxmlformats.org/spreadsheetml/2006/main">
  <authors>
    <author>rmfr-3024</author>
  </authors>
  <commentList>
    <comment ref="A39" authorId="0">
      <text>
        <r>
          <rPr>
            <sz val="8"/>
            <color indexed="81"/>
            <rFont val="Tahoma"/>
            <family val="2"/>
          </rPr>
          <t>Die hier zugrunde liegenden Werte sind im Hilfsblatt einzutragen</t>
        </r>
      </text>
    </comment>
    <comment ref="A46" authorId="0">
      <text>
        <r>
          <rPr>
            <sz val="8"/>
            <color indexed="81"/>
            <rFont val="Tahoma"/>
            <family val="2"/>
          </rPr>
          <t>Gemäß der hier behandelten Variante</t>
        </r>
      </text>
    </comment>
  </commentList>
</comments>
</file>

<file path=xl/comments4.xml><?xml version="1.0" encoding="utf-8"?>
<comments xmlns="http://schemas.openxmlformats.org/spreadsheetml/2006/main">
  <authors>
    <author>rmfr-3024</author>
  </authors>
  <commentList>
    <comment ref="A38" authorId="0">
      <text>
        <r>
          <rPr>
            <sz val="8"/>
            <color indexed="81"/>
            <rFont val="Tahoma"/>
            <family val="2"/>
          </rPr>
          <t>ab Bieter E können bei Bedarf weitere Bieter eingefügt werden</t>
        </r>
      </text>
    </comment>
    <comment ref="A56" authorId="0">
      <text>
        <r>
          <rPr>
            <sz val="8"/>
            <color indexed="81"/>
            <rFont val="Tahoma"/>
            <family val="2"/>
          </rPr>
          <t>Zahlen aus Tabellenblatt "Eigenregie-Basisdaten" verwenden und manuell eintragen</t>
        </r>
      </text>
    </comment>
  </commentList>
</comments>
</file>

<file path=xl/comments5.xml><?xml version="1.0" encoding="utf-8"?>
<comments xmlns="http://schemas.openxmlformats.org/spreadsheetml/2006/main">
  <authors>
    <author>rmfr-3024</author>
  </authors>
  <commentList>
    <comment ref="A9" authorId="0">
      <text>
        <r>
          <rPr>
            <sz val="8"/>
            <color indexed="81"/>
            <rFont val="Tahoma"/>
            <family val="2"/>
          </rPr>
          <t>Aus dem Vertragsdatenblatt (zutreffende Variante) zu entnehmen
Bitte NICHT den spez. Wert eintragen</t>
        </r>
      </text>
    </comment>
    <comment ref="A10" authorId="0">
      <text>
        <r>
          <rPr>
            <sz val="8"/>
            <color indexed="81"/>
            <rFont val="Tahoma"/>
            <family val="2"/>
          </rPr>
          <t>Aus dem Vertragsdatenblatt (zutreffende Variante) zu entnehmen</t>
        </r>
      </text>
    </comment>
    <comment ref="A15" authorId="0">
      <text>
        <r>
          <rPr>
            <sz val="8"/>
            <color indexed="81"/>
            <rFont val="Tahoma"/>
            <family val="2"/>
          </rPr>
          <t>Werte sind der weiteren Angebotswertung  zu entnehmen</t>
        </r>
      </text>
    </comment>
    <comment ref="A16" authorId="0">
      <text>
        <r>
          <rPr>
            <sz val="8"/>
            <color indexed="81"/>
            <rFont val="Tahoma"/>
            <family val="2"/>
          </rPr>
          <t>Aus dem Vertragsdatenblatt (zutreffende Variante) zu entnehmen
Bitte NICHT den spez. Wert eintragen</t>
        </r>
      </text>
    </comment>
    <comment ref="A17" authorId="0">
      <text>
        <r>
          <rPr>
            <sz val="8"/>
            <color indexed="81"/>
            <rFont val="Tahoma"/>
            <family val="2"/>
          </rPr>
          <t>Aus dem Vertragsdatenblatt (zutreffende Variante) zu entnehmen</t>
        </r>
      </text>
    </comment>
  </commentList>
</comments>
</file>

<file path=xl/sharedStrings.xml><?xml version="1.0" encoding="utf-8"?>
<sst xmlns="http://schemas.openxmlformats.org/spreadsheetml/2006/main" count="326" uniqueCount="255">
  <si>
    <t>MWh/a</t>
  </si>
  <si>
    <t>h/a</t>
  </si>
  <si>
    <t>Annuitätsfaktor</t>
  </si>
  <si>
    <t>Arbeitspreis</t>
  </si>
  <si>
    <t>Projekt-Zinssatz effektiv</t>
  </si>
  <si>
    <t>Wirtschaftliche Randbedingungen</t>
  </si>
  <si>
    <t>Kapitalgebundene Kosten</t>
  </si>
  <si>
    <t>Betriebsgebundene Kosten</t>
  </si>
  <si>
    <t>Sonstige Kosten</t>
  </si>
  <si>
    <t>Spezifische Gesamtkosten</t>
  </si>
  <si>
    <t>Planungskosten</t>
  </si>
  <si>
    <t>Jahreskosten</t>
  </si>
  <si>
    <t>Jahr</t>
  </si>
  <si>
    <t>Gesamtkosten</t>
  </si>
  <si>
    <t>Jahre</t>
  </si>
  <si>
    <t>Summe</t>
  </si>
  <si>
    <t>Projekt-Basisdaten</t>
  </si>
  <si>
    <t>Kostenanalyse Eigenregie</t>
  </si>
  <si>
    <t>Brennstoffverbrauch</t>
  </si>
  <si>
    <t>Investitionskosten</t>
  </si>
  <si>
    <t>Planungsanteil</t>
  </si>
  <si>
    <t>netto</t>
  </si>
  <si>
    <t>€/a netto</t>
  </si>
  <si>
    <t>in % der Investitionskosten gemäß VDI 2067 für Versicherungen, Abgaben, Steuern, Verwaltungskosten</t>
  </si>
  <si>
    <t>Kostenanteil</t>
  </si>
  <si>
    <t>Leistungspreis / Grundpreis</t>
  </si>
  <si>
    <t>Angebotsauswertung</t>
  </si>
  <si>
    <t>Leistungskosten [€/a]</t>
  </si>
  <si>
    <t>Jahresgesamtkosten [€/a]</t>
  </si>
  <si>
    <t>-20%</t>
  </si>
  <si>
    <t>-10%</t>
  </si>
  <si>
    <t>+10%</t>
  </si>
  <si>
    <t>+20%</t>
  </si>
  <si>
    <t>Contracting-Angebote</t>
  </si>
  <si>
    <t>Alle Kosten- und Preisangaben netto (ohne MWSt.)</t>
  </si>
  <si>
    <t>Preisgleitung Contracting</t>
  </si>
  <si>
    <t>Preissteigerungsfaktoren</t>
  </si>
  <si>
    <t>€/hl</t>
  </si>
  <si>
    <t>Basiswerte für die Preisanpassung</t>
  </si>
  <si>
    <t>% pro Jahr</t>
  </si>
  <si>
    <t>Lohnkosten</t>
  </si>
  <si>
    <t>Preisgleitung Eigenregie</t>
  </si>
  <si>
    <t>Jährliche sonstige Kosten (Jahr 1)</t>
  </si>
  <si>
    <t>Fixanteil Arbeitspreis FixAP</t>
  </si>
  <si>
    <t>Abschlagszahlungen</t>
  </si>
  <si>
    <t>Kosten zu Vertragsbeginn (Jahr 1)</t>
  </si>
  <si>
    <t>Leistungskosten</t>
  </si>
  <si>
    <t>Arbeitskosten</t>
  </si>
  <si>
    <t>Gesamtkosten diskontiert (Barwert)</t>
  </si>
  <si>
    <t>Summe (=100%)</t>
  </si>
  <si>
    <t>Wirtschaftlichkeitsanalyse (Kapitalwertmethode)</t>
  </si>
  <si>
    <t>Verbrauchsgebunde Kosten</t>
  </si>
  <si>
    <t>Jährliche betriebsgebundene Kosten (Jahr 1)</t>
  </si>
  <si>
    <t>Jährliche verbrauchsgebundene Kosten (Jahr 1)</t>
  </si>
  <si>
    <t>Grundpreis Biomasse</t>
  </si>
  <si>
    <t>Arbeitspreis Biomasse</t>
  </si>
  <si>
    <t>kW elektrisch</t>
  </si>
  <si>
    <t>in % der Investitionskosten für beim Freistaat verbleibende Risiken</t>
  </si>
  <si>
    <t>€/kW*a netto</t>
  </si>
  <si>
    <t>Gesamtzahlungen</t>
  </si>
  <si>
    <t>Barwert</t>
  </si>
  <si>
    <t>Variante:</t>
  </si>
  <si>
    <t>A</t>
  </si>
  <si>
    <t>Kapitaldienst      €/a</t>
  </si>
  <si>
    <t>Wärmeerzeuger mit Zubehör</t>
  </si>
  <si>
    <t>A.2</t>
  </si>
  <si>
    <t>ORC-Modul</t>
  </si>
  <si>
    <t>A.3</t>
  </si>
  <si>
    <t>Verteiler und Hausübergabestation</t>
  </si>
  <si>
    <t>A.4</t>
  </si>
  <si>
    <t>A.5</t>
  </si>
  <si>
    <t>Planung</t>
  </si>
  <si>
    <t>A.6</t>
  </si>
  <si>
    <t>Raumlufttechnische Anlagen</t>
  </si>
  <si>
    <t>A.7</t>
  </si>
  <si>
    <t>Elektrische Anlagen</t>
  </si>
  <si>
    <t>A.8</t>
  </si>
  <si>
    <t>Meß-, Schalt- und Regeltechnik einschließlich ZLT- bzw. GLT-Technik</t>
  </si>
  <si>
    <t>A.9</t>
  </si>
  <si>
    <t>Brennstofflagerung</t>
  </si>
  <si>
    <t>A.10</t>
  </si>
  <si>
    <t>Bauliche Anlagen</t>
  </si>
  <si>
    <t>A.11</t>
  </si>
  <si>
    <t>A.13</t>
  </si>
  <si>
    <t>Sonstige Maßnahmen (z.B. Schall- und Wärmeschutz)</t>
  </si>
  <si>
    <t>A.14</t>
  </si>
  <si>
    <t>Schornstein</t>
  </si>
  <si>
    <t>Beschreibung Variante</t>
  </si>
  <si>
    <t>Angebot Contracting</t>
  </si>
  <si>
    <t xml:space="preserve">Minder-/ Mehrkosten </t>
  </si>
  <si>
    <t>Heizungsarb. -Rohrleitungen</t>
  </si>
  <si>
    <t>Vergleich der haushaltswirksamen Gesamtkosten</t>
  </si>
  <si>
    <t>Kalenderjahr</t>
  </si>
  <si>
    <t>Diagramm Kostenverlauf Energieliefercontracting</t>
  </si>
  <si>
    <t xml:space="preserve">Aufgestellt:    </t>
  </si>
  <si>
    <t>Bieter A</t>
  </si>
  <si>
    <t>Bieter B</t>
  </si>
  <si>
    <t>Bieter C</t>
  </si>
  <si>
    <t>Bieter D</t>
  </si>
  <si>
    <t>Bieter E</t>
  </si>
  <si>
    <t>Bieter F</t>
  </si>
  <si>
    <t>auf Rang 1</t>
  </si>
  <si>
    <t>alternativ</t>
  </si>
  <si>
    <t>1 - Eigenerzeugung Wärme + evtl. Strom aus ORC-Prozess</t>
  </si>
  <si>
    <t>Preisangaben der Bieter</t>
  </si>
  <si>
    <t>Preisgleitung Fernwärmebezug</t>
  </si>
  <si>
    <t>Baukostenzuschuß</t>
  </si>
  <si>
    <t>technische Maßnahmen zum Fernwärmeanschluß</t>
  </si>
  <si>
    <t>Rückbau vorhandener Wärmeerzeuger</t>
  </si>
  <si>
    <t>Gesamtinvestition Fernwärmeanschluß</t>
  </si>
  <si>
    <t>Anschlußkosten Gas, Strom, Abwasser, Wasser</t>
  </si>
  <si>
    <t>Variante 1 - Eigenregie durch Anschluß an ein Fernwärmenetz</t>
  </si>
  <si>
    <t>Berechnungen des Kapitalwertes</t>
  </si>
  <si>
    <r>
      <t>kW</t>
    </r>
    <r>
      <rPr>
        <vertAlign val="subscript"/>
        <sz val="9"/>
        <rFont val="Arial"/>
        <family val="2"/>
      </rPr>
      <t>th</t>
    </r>
  </si>
  <si>
    <r>
      <t>Lohnkostenindex L</t>
    </r>
    <r>
      <rPr>
        <vertAlign val="subscript"/>
        <sz val="9"/>
        <rFont val="Arial"/>
        <family val="2"/>
      </rPr>
      <t>o</t>
    </r>
  </si>
  <si>
    <r>
      <t>€/kW</t>
    </r>
    <r>
      <rPr>
        <vertAlign val="subscript"/>
        <sz val="9"/>
        <rFont val="Arial"/>
        <family val="2"/>
      </rPr>
      <t>th</t>
    </r>
    <r>
      <rPr>
        <sz val="9"/>
        <rFont val="Arial"/>
        <family val="2"/>
      </rPr>
      <t xml:space="preserve"> netto</t>
    </r>
  </si>
  <si>
    <r>
      <t>Basiswert Arbeitspreis AP</t>
    </r>
    <r>
      <rPr>
        <vertAlign val="subscript"/>
        <sz val="9"/>
        <rFont val="Arial"/>
        <family val="2"/>
      </rPr>
      <t>o</t>
    </r>
    <r>
      <rPr>
        <sz val="9"/>
        <rFont val="Arial"/>
        <family val="2"/>
      </rPr>
      <t xml:space="preserve"> [€/MWh]</t>
    </r>
  </si>
  <si>
    <t>Anschaffungs-kosten in €</t>
  </si>
  <si>
    <t>Vertragsabschluss Jahr</t>
  </si>
  <si>
    <t>=</t>
  </si>
  <si>
    <t>Wertungspunkte Barwert</t>
  </si>
  <si>
    <t>Wertungspunkte Barwert gewichtet</t>
  </si>
  <si>
    <t>Wichtung Barwert</t>
  </si>
  <si>
    <t>Wertungspunkte Emission CO2-Äquivalente</t>
  </si>
  <si>
    <t>Wichtung CO2-Äquivalente</t>
  </si>
  <si>
    <t>Wertungspunkte Emission CO2-Äquivalente gewichtet</t>
  </si>
  <si>
    <t>Wertungspunkte saldiert</t>
  </si>
  <si>
    <t>Gewichtungen Wertungskriterien</t>
  </si>
  <si>
    <t>Gewichtung Barwert</t>
  </si>
  <si>
    <t>Gewichtung Emission CO2-Äquivalente</t>
  </si>
  <si>
    <t>%</t>
  </si>
  <si>
    <t>Summe über die</t>
  </si>
  <si>
    <t>Fixanteil Jahresgrundpreis FixGP</t>
  </si>
  <si>
    <t>VI (Variabler Instandhaltungskosten abhängiger Anteil am Jahresgrundpreis)</t>
  </si>
  <si>
    <t>VL (Variabler Lohnkosten abhängiger Anteil am Jahresgrundpreis)</t>
  </si>
  <si>
    <t>V reg (variabler Regenerativenergie abhängiger Anteil am Arbeitspreis)</t>
  </si>
  <si>
    <t>V S (variabler Betriebsstrom bezogener Anteil am Arbeitspreis)</t>
  </si>
  <si>
    <t>über Vertragslaufzeit</t>
  </si>
  <si>
    <t>Wärmelieferzeit</t>
  </si>
  <si>
    <t>Brennstoff, Erdgas</t>
  </si>
  <si>
    <t>V Erdgas (Variabler Erdgas abhängiger Anteil am Arbeitspreis)</t>
  </si>
  <si>
    <t>V Heizöl (Variabler Heizöl abhängiger Anteil am Arbeitspreis)</t>
  </si>
  <si>
    <t>Grundpreis Erdgas</t>
  </si>
  <si>
    <t>Arbeitspreis Erdgas</t>
  </si>
  <si>
    <t>Arbeitspreis Heizöl</t>
  </si>
  <si>
    <t>Musterhausen</t>
  </si>
  <si>
    <t>in Prozent</t>
  </si>
  <si>
    <r>
      <t>Investitionsgüterindex I</t>
    </r>
    <r>
      <rPr>
        <vertAlign val="subscript"/>
        <sz val="9"/>
        <rFont val="Arial"/>
        <family val="2"/>
      </rPr>
      <t>o</t>
    </r>
  </si>
  <si>
    <r>
      <t>Basiswert Index für Erdgas (Erdgas</t>
    </r>
    <r>
      <rPr>
        <vertAlign val="subscript"/>
        <sz val="9"/>
        <rFont val="Arial"/>
        <family val="2"/>
      </rPr>
      <t>0</t>
    </r>
    <r>
      <rPr>
        <sz val="9"/>
        <rFont val="Arial"/>
        <family val="2"/>
      </rPr>
      <t>)</t>
    </r>
  </si>
  <si>
    <r>
      <t>Basiswert Preisansatz für Heizöl (Heizöl</t>
    </r>
    <r>
      <rPr>
        <vertAlign val="subscript"/>
        <sz val="9"/>
        <rFont val="Arial"/>
        <family val="2"/>
      </rPr>
      <t>o</t>
    </r>
    <r>
      <rPr>
        <sz val="9"/>
        <rFont val="Arial"/>
        <family val="2"/>
      </rPr>
      <t>)</t>
    </r>
  </si>
  <si>
    <r>
      <t>Basiswert Index für Holz in Form v. Plättchen... (Reg</t>
    </r>
    <r>
      <rPr>
        <vertAlign val="subscript"/>
        <sz val="9"/>
        <rFont val="Arial"/>
        <family val="2"/>
      </rPr>
      <t>o</t>
    </r>
    <r>
      <rPr>
        <sz val="9"/>
        <rFont val="Arial"/>
        <family val="2"/>
      </rPr>
      <t>)</t>
    </r>
  </si>
  <si>
    <r>
      <t>Basiswert Index für Strom (S</t>
    </r>
    <r>
      <rPr>
        <vertAlign val="subscript"/>
        <sz val="9"/>
        <rFont val="Arial"/>
        <family val="2"/>
      </rPr>
      <t>o</t>
    </r>
    <r>
      <rPr>
        <sz val="9"/>
        <rFont val="Arial"/>
        <family val="2"/>
      </rPr>
      <t>)</t>
    </r>
  </si>
  <si>
    <t>Investitionsgüter</t>
  </si>
  <si>
    <t>Brennstoff, Heizöl</t>
  </si>
  <si>
    <t>Brennstoff, Holz in Form von Plättchen …</t>
  </si>
  <si>
    <t>Strom</t>
  </si>
  <si>
    <t>Finanzierungszinssatz Eigenregie</t>
  </si>
  <si>
    <t>ungefähre Vollbenutzungsstunden (nachrichtlich)</t>
  </si>
  <si>
    <t>€ netto</t>
  </si>
  <si>
    <t>Hilfswert für Berechnung Wertungspunkte Barwert</t>
  </si>
  <si>
    <t>B</t>
  </si>
  <si>
    <t>absolute Vergütung [€]</t>
  </si>
  <si>
    <t>Vergütung Stromerzeugung aufgrund KWK-Gesetz / EEG</t>
  </si>
  <si>
    <t>Vollbenutz-ungsstunden Stromerzeu-gung [h]</t>
  </si>
  <si>
    <t>Vertragslaufzeit</t>
  </si>
  <si>
    <t>Erlös durch Einspeisung ins Liegenschaftsnetz (neg. Werte)</t>
  </si>
  <si>
    <t>Erlös durch Einspeisung ins öffentliche Netz (neg. Werte)</t>
  </si>
  <si>
    <t>Jahre -
ggf. für Leistungs-bereiche</t>
  </si>
  <si>
    <t>Preis Vergütung gem. EEX-Strombörse (sofern relevant)</t>
  </si>
  <si>
    <t>Hinweis:</t>
  </si>
  <si>
    <t>h</t>
  </si>
  <si>
    <r>
      <t xml:space="preserve">Investitionskosten - </t>
    </r>
    <r>
      <rPr>
        <b/>
        <i/>
        <sz val="9"/>
        <rFont val="Arial"/>
        <family val="2"/>
      </rPr>
      <t>nachrichtlich erwähnt</t>
    </r>
  </si>
  <si>
    <t>€/MWh netto, bezogen auf Heizwert Hi</t>
  </si>
  <si>
    <t>Leistung des jeweiligen Vergütungs-bereiches [kW]</t>
  </si>
  <si>
    <t>Berechnung der spez. Kosten in €/MWh (Fall: kein Fernwärmebezug)</t>
  </si>
  <si>
    <t>Spez. Kosten in €/MWh Fernwärmebezug im 1. Jahr (Fall: Fernwärmebezug)</t>
  </si>
  <si>
    <r>
      <t>(</t>
    </r>
    <r>
      <rPr>
        <i/>
        <u/>
        <sz val="9"/>
        <rFont val="Arial"/>
        <family val="2"/>
      </rPr>
      <t>kein</t>
    </r>
    <r>
      <rPr>
        <i/>
        <sz val="9"/>
        <rFont val="Arial"/>
        <family val="2"/>
      </rPr>
      <t xml:space="preserve"> Fernwärmebezug: "0" eintragen)</t>
    </r>
  </si>
  <si>
    <t>Gesamtkosten über die Vertragslaufzeit (Nicht diskontiert)</t>
  </si>
  <si>
    <t>Barwert heute (diskontierte Gesamtkosten)</t>
  </si>
  <si>
    <t>Unter dieser Position sind die Vergütungen gemäß KWK-Gesetz / EEG für die Erzeugung von Strom über die Jahre einzutragen und anschließend manuell in das Tabellenblatt Wirtschaftlichkeitsanalyse zu übernehmen (Werte müssen als negative Werte eingetragen werden). Die Angaben sind auf einer gesonderten Anlage nachzuweisen.
Die Einsparung der Stromkosten aufgrund Reduzierung der Stromabnahme in der Liegenschaft bzw. aufgrund Verkauf der erzeugten Strommenge sind ebenfalls im Tabellenblatt Wirtschaftlichkeitsanalyse (und nur dort) mit negativen Werten automatisiert eingetragen.</t>
  </si>
  <si>
    <t>Abgabeleistung elektr. (wenn keine Stromerzeugung:  0)</t>
  </si>
  <si>
    <t>€/MWh netto</t>
  </si>
  <si>
    <r>
      <t>Basiswert Jahresgrundpreis GP</t>
    </r>
    <r>
      <rPr>
        <vertAlign val="subscript"/>
        <sz val="9"/>
        <rFont val="Arial"/>
        <family val="2"/>
      </rPr>
      <t>o</t>
    </r>
    <r>
      <rPr>
        <sz val="9"/>
        <rFont val="Arial"/>
        <family val="2"/>
      </rPr>
      <t xml:space="preserve"> [€</t>
    </r>
    <r>
      <rPr>
        <sz val="9"/>
        <rFont val="Arial"/>
        <family val="2"/>
      </rPr>
      <t>]</t>
    </r>
  </si>
  <si>
    <t>spez. Vergütung [€/MWh]</t>
  </si>
  <si>
    <t>Vollbenutzungsstunden Einspeisung in das Liegenschaftsnetz</t>
  </si>
  <si>
    <t>Vollbenutzungsstunden Einspeisung in das öffentliche Netz</t>
  </si>
  <si>
    <t>über die Vertragslaufzeit (Nicht diskontiert)</t>
  </si>
  <si>
    <t>MWh/a, bezogen auf Heizwert Hi</t>
  </si>
  <si>
    <t>entspricht Verbrauch an Energieträger:</t>
  </si>
  <si>
    <t>MWh/a Erdgas Hi</t>
  </si>
  <si>
    <t>MWh/a Heizöl</t>
  </si>
  <si>
    <t>Stromeigenbedarf (anteilig vom Brennstoffbedarf)</t>
  </si>
  <si>
    <t>Min-Wert:</t>
  </si>
  <si>
    <t>MAX-Wert:</t>
  </si>
  <si>
    <t xml:space="preserve">    Hilfswerte für Berechnung Wertungspunkte CO2-Äquivalente</t>
  </si>
  <si>
    <t>MWh/a regenerativ</t>
  </si>
  <si>
    <t>Abschlagszahlung bei Versorgungsbeginn [€/Monat]</t>
  </si>
  <si>
    <t>berechnetes Feld</t>
  </si>
  <si>
    <t>Eingabefeld</t>
  </si>
  <si>
    <t>Verhältnis Bar-</t>
  </si>
  <si>
    <t>wert/Eigenregie</t>
  </si>
  <si>
    <t>z.B. 1 - 10</t>
  </si>
  <si>
    <t>Rang saldierte Wertungspunkte</t>
  </si>
  <si>
    <r>
      <t>Energieliefer-Contracting</t>
    </r>
    <r>
      <rPr>
        <b/>
        <sz val="9"/>
        <color indexed="55"/>
        <rFont val="Arial"/>
        <family val="2"/>
      </rPr>
      <t xml:space="preserve"> | AH, Anlage 3 – Rechnerische Angebotswertung</t>
    </r>
  </si>
  <si>
    <t>A 1.2</t>
  </si>
  <si>
    <t>Kälteerzeuger mit Zubehör</t>
  </si>
  <si>
    <r>
      <t xml:space="preserve">entspricht </t>
    </r>
    <r>
      <rPr>
        <sz val="10"/>
        <rFont val="Arial"/>
        <family val="2"/>
      </rPr>
      <t>Hilfsstromverbrauch:</t>
    </r>
  </si>
  <si>
    <r>
      <t xml:space="preserve">MWh/a </t>
    </r>
    <r>
      <rPr>
        <sz val="9"/>
        <rFont val="Arial"/>
        <family val="2"/>
      </rPr>
      <t>Hilfsstrom</t>
    </r>
  </si>
  <si>
    <t>Anteil Jahresenergiemenge Strom</t>
  </si>
  <si>
    <t>Projektlaufzeit (= Vertragsabschluß bis Ende Energielieferung)</t>
  </si>
  <si>
    <t>Beginn der Energielieferung [Jahre nach Vertragsabschluß]</t>
  </si>
  <si>
    <t>Lieferung von Wärme                          Kälte</t>
  </si>
  <si>
    <t>Hilfsblatt zur Wertung von gleichzeitiger Wärme- und Kältelieferung</t>
  </si>
  <si>
    <t>Gesamt-CO2-ÄQ</t>
  </si>
  <si>
    <t>Nutzenergiebezug</t>
  </si>
  <si>
    <t>Spez. Emission CO2-ÄQ</t>
  </si>
  <si>
    <t>zu verwendende Werte für Gesamtwertung</t>
  </si>
  <si>
    <t>PSC-Wert Wärme- und Kältelieferung gemeinsam:</t>
  </si>
  <si>
    <t>Liefervariante 1 (in der Regel Wärme)</t>
  </si>
  <si>
    <t>Liefervariante 2 (falls erforderlich, in der Regel Kälte)</t>
  </si>
  <si>
    <t>Liefervariante 1</t>
  </si>
  <si>
    <t>Liefervariante 2</t>
  </si>
  <si>
    <t>Gemeinsamer Wert:</t>
  </si>
  <si>
    <t>- im "Hilfsblatt" sind
   * unter "Liefervariante 1" die gelb markierten Felder für die Wärmelieferung
   * unter "Liefervariante 2" die gelb markierten Felder für die Kältelieferung auszufüllen und
   * beim PSC-Wert ist im gelb markierten Feld der PSC-Wert der Kältelieferung einzutragen</t>
  </si>
  <si>
    <t>Nutz-
ungs-dauer/a
gem. VDI 2067, 
Bl. 1</t>
  </si>
  <si>
    <t>nach-
trägliche Annuität</t>
  </si>
  <si>
    <t>Im Falle einer gleichzeitigen Wärme- und Kältelieferung ist für jede Liefervariante eine eigene Angebotswertung durchzuführen, die Liefervariante ist jeweils in den einzelnen Tabellenblättern anzukreuzen. Die Gesamtwertung wird am besten in der Variante Wärmelieferung durchgeführt. Hierzu ist für die Gesamtwertung wie folgt vorzugehen:</t>
  </si>
  <si>
    <t>Zusammenfassung Auswertung Energieliefercontracting</t>
  </si>
  <si>
    <t>Wärme-/Kältebedarf</t>
  </si>
  <si>
    <t>Gesamt-Heiz-/Kältelast</t>
  </si>
  <si>
    <t>Gesamtwärme-/-kältebedarf</t>
  </si>
  <si>
    <t>A.1.1</t>
  </si>
  <si>
    <t>Variante 2 - Eigenregie durch eigene Wärme-/Kälteerzeugungsanlage</t>
  </si>
  <si>
    <t>Technische Basisdaten Wärme-/Kälteerzeugungsanlage</t>
  </si>
  <si>
    <t>mittlerer Jahresnutzungsgrad Wärme-/Kälteerzeuger</t>
  </si>
  <si>
    <t>Anteil Jahresenergiemenge Erdgas</t>
  </si>
  <si>
    <t>Anteil Jahresenergiemenge Heizöl</t>
  </si>
  <si>
    <t>Anteil Jahresenergiemenge regenerative Energieträger</t>
  </si>
  <si>
    <t>Grundpreis (Hilfs-)Strom</t>
  </si>
  <si>
    <t>Arbeitspreis (Hilfs)Strom</t>
  </si>
  <si>
    <t>in % der Investitionskosten gemäß VDI 2067 für Bedienung, Instandhaltung, Reinigung, Schornsteinfegergebühr, Emissionsüberwachung, Abgasverlustkontrolle (Durchschnittswert über alle Anlagen; errechnet aus separater Berechnung)</t>
  </si>
  <si>
    <t>MWh/a Strom</t>
  </si>
  <si>
    <t>Hinweis: der spezifische Arbeitspreis ist im Tabellenblatt "Zusammenfassung" einzutragen !</t>
  </si>
  <si>
    <t>Kosten Arbeit [€/a]</t>
  </si>
  <si>
    <t>Parametervariation Arbeit (Jahr 1)</t>
  </si>
  <si>
    <r>
      <t xml:space="preserve">Ökologische Bewertung (Wärme- </t>
    </r>
    <r>
      <rPr>
        <b/>
        <u/>
        <sz val="9"/>
        <rFont val="Arial"/>
        <family val="2"/>
      </rPr>
      <t>und</t>
    </r>
    <r>
      <rPr>
        <b/>
        <sz val="9"/>
        <rFont val="Arial"/>
        <family val="2"/>
      </rPr>
      <t xml:space="preserve"> Kältelieferung)</t>
    </r>
  </si>
  <si>
    <t>Spezifische Emission an CO2-ÄQ [kg/MWh Nutzenergiebezug]</t>
  </si>
  <si>
    <r>
      <t xml:space="preserve">Spez. Energiekosten in €/MWh netto
im ersten Vertragsjahr (Wärme- </t>
    </r>
    <r>
      <rPr>
        <b/>
        <u/>
        <sz val="9"/>
        <rFont val="Arial"/>
        <family val="2"/>
      </rPr>
      <t>bzw.</t>
    </r>
    <r>
      <rPr>
        <b/>
        <sz val="9"/>
        <rFont val="Arial"/>
        <family val="2"/>
      </rPr>
      <t xml:space="preserve"> Kältelieferung)</t>
    </r>
  </si>
  <si>
    <r>
      <t xml:space="preserve">Barwert Wärme- </t>
    </r>
    <r>
      <rPr>
        <b/>
        <i/>
        <u/>
        <sz val="9"/>
        <rFont val="Arial"/>
        <family val="2"/>
      </rPr>
      <t>bzw.</t>
    </r>
    <r>
      <rPr>
        <b/>
        <i/>
        <sz val="9"/>
        <rFont val="Arial"/>
        <family val="2"/>
      </rPr>
      <t xml:space="preserve"> Kältelieferung</t>
    </r>
  </si>
  <si>
    <r>
      <t xml:space="preserve">Abweichung des Barwertes Wärme- </t>
    </r>
    <r>
      <rPr>
        <b/>
        <i/>
        <u/>
        <sz val="9"/>
        <rFont val="Arial"/>
        <family val="2"/>
      </rPr>
      <t>bzw.</t>
    </r>
    <r>
      <rPr>
        <b/>
        <i/>
        <sz val="9"/>
        <rFont val="Arial"/>
        <family val="2"/>
      </rPr>
      <t xml:space="preserve"> Kältelieferung vom PSC-Wert</t>
    </r>
  </si>
  <si>
    <r>
      <t xml:space="preserve">Barwert Wärme- </t>
    </r>
    <r>
      <rPr>
        <b/>
        <u/>
        <sz val="9"/>
        <rFont val="Arial"/>
        <family val="2"/>
      </rPr>
      <t>und</t>
    </r>
    <r>
      <rPr>
        <b/>
        <sz val="9"/>
        <rFont val="Arial"/>
        <family val="2"/>
      </rPr>
      <t xml:space="preserve"> Kältelieferung</t>
    </r>
  </si>
  <si>
    <t>Auch wenn nur eine Wärme- oder Kältelieferung ausgeschrieben ist, ist es sinnvoll in den jeweiligen Tabellenblättern die entsprechende Variante anzukreuzen. Auf jeden Fall sind im "Hilfsblatt" die gelben Felder der Liefervariante 1 auszufüllen; die Liefervariante 2 muss nicht bearbeitet werden.</t>
  </si>
  <si>
    <t>Vergütung Strom aufgrund KWK-Gesetz / EEG (neg. Werte)</t>
  </si>
  <si>
    <t>Eigener Wärme-Kälteerzeuger</t>
  </si>
  <si>
    <t>Ausfüllhinweise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</si>
</sst>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4" formatCode="_-* #,##0.00\ &quot;€&quot;_-;\-* #,##0.00\ &quot;€&quot;_-;_-* &quot;-&quot;??\ &quot;€&quot;_-;_-@_-"/>
    <numFmt numFmtId="164" formatCode="#,##0\ &quot;DM&quot;;[Red]\-#,##0\ &quot;DM&quot;"/>
    <numFmt numFmtId="165" formatCode="_-* #,##0.00\ &quot;DM&quot;_-;\-* #,##0.00\ &quot;DM&quot;_-;_-* &quot;-&quot;??\ &quot;DM&quot;_-;_-@_-"/>
    <numFmt numFmtId="166" formatCode="0.00000"/>
    <numFmt numFmtId="167" formatCode="0.0000"/>
    <numFmt numFmtId="168" formatCode="0.000"/>
    <numFmt numFmtId="169" formatCode="0.0"/>
    <numFmt numFmtId="170" formatCode="#,##0.0"/>
    <numFmt numFmtId="171" formatCode="#,##0.0000"/>
    <numFmt numFmtId="172" formatCode="#,##0.00000"/>
    <numFmt numFmtId="173" formatCode="0.0%"/>
    <numFmt numFmtId="174" formatCode="_-* #,##0\ [$€-1]_-;\-* #,##0\ [$€-1]_-;_-* &quot;-&quot;\ [$€-1]_-;_-@_-"/>
    <numFmt numFmtId="175" formatCode="#,##0_ ;\-#,##0\ "/>
    <numFmt numFmtId="176" formatCode="#,##0.00\ &quot;€&quot;"/>
    <numFmt numFmtId="177" formatCode="#,##0\ &quot;€&quot;"/>
    <numFmt numFmtId="178" formatCode="#,##0.000_ ;\-#,##0.000\ "/>
    <numFmt numFmtId="179" formatCode="#,##0.00_ ;\-#,##0.00\ "/>
  </numFmts>
  <fonts count="34" x14ac:knownFonts="1">
    <font>
      <sz val="10"/>
      <name val="Arial"/>
    </font>
    <font>
      <sz val="10"/>
      <name val="Arial"/>
      <family val="2"/>
    </font>
    <font>
      <b/>
      <sz val="10"/>
      <name val="Arial"/>
      <family val="2"/>
    </font>
    <font>
      <b/>
      <u/>
      <sz val="10"/>
      <name val="Arial"/>
      <family val="2"/>
    </font>
    <font>
      <sz val="10"/>
      <name val="Arial"/>
      <family val="2"/>
    </font>
    <font>
      <i/>
      <sz val="10"/>
      <name val="Arial"/>
      <family val="2"/>
    </font>
    <font>
      <b/>
      <sz val="12"/>
      <name val="Arial"/>
      <family val="2"/>
    </font>
    <font>
      <sz val="10"/>
      <color indexed="24"/>
      <name val="Arial"/>
      <family val="2"/>
    </font>
    <font>
      <sz val="8"/>
      <name val="Arial"/>
      <family val="2"/>
    </font>
    <font>
      <sz val="12"/>
      <name val="Arial"/>
      <family val="2"/>
    </font>
    <font>
      <b/>
      <sz val="9"/>
      <name val="Arial"/>
      <family val="2"/>
    </font>
    <font>
      <b/>
      <sz val="9"/>
      <color indexed="40"/>
      <name val="Arial"/>
      <family val="2"/>
    </font>
    <font>
      <b/>
      <u/>
      <sz val="9"/>
      <name val="Arial"/>
      <family val="2"/>
    </font>
    <font>
      <sz val="9"/>
      <name val="Arial"/>
      <family val="2"/>
    </font>
    <font>
      <b/>
      <sz val="9"/>
      <color indexed="55"/>
      <name val="Arial"/>
      <family val="2"/>
    </font>
    <font>
      <b/>
      <i/>
      <u/>
      <sz val="9"/>
      <name val="Arial"/>
      <family val="2"/>
    </font>
    <font>
      <b/>
      <i/>
      <sz val="9"/>
      <name val="Arial"/>
      <family val="2"/>
    </font>
    <font>
      <sz val="9"/>
      <color indexed="10"/>
      <name val="Arial"/>
      <family val="2"/>
    </font>
    <font>
      <b/>
      <sz val="9"/>
      <color indexed="10"/>
      <name val="Arial"/>
      <family val="2"/>
    </font>
    <font>
      <vertAlign val="subscript"/>
      <sz val="9"/>
      <name val="Arial"/>
      <family val="2"/>
    </font>
    <font>
      <sz val="9"/>
      <color indexed="8"/>
      <name val="Arial"/>
      <family val="2"/>
    </font>
    <font>
      <u/>
      <sz val="9"/>
      <name val="Arial"/>
      <family val="2"/>
    </font>
    <font>
      <i/>
      <sz val="9"/>
      <name val="Arial"/>
      <family val="2"/>
    </font>
    <font>
      <b/>
      <sz val="9"/>
      <color indexed="8"/>
      <name val="Arial"/>
      <family val="2"/>
    </font>
    <font>
      <sz val="9"/>
      <name val="Arial"/>
      <family val="2"/>
    </font>
    <font>
      <strike/>
      <sz val="9"/>
      <color indexed="10"/>
      <name val="Arial"/>
      <family val="2"/>
    </font>
    <font>
      <b/>
      <sz val="10"/>
      <color indexed="10"/>
      <name val="Arial"/>
      <family val="2"/>
    </font>
    <font>
      <sz val="10"/>
      <color indexed="10"/>
      <name val="Arial"/>
      <family val="2"/>
    </font>
    <font>
      <sz val="10"/>
      <color indexed="10"/>
      <name val="Arial"/>
      <family val="2"/>
    </font>
    <font>
      <sz val="8"/>
      <color indexed="81"/>
      <name val="Tahoma"/>
      <family val="2"/>
    </font>
    <font>
      <i/>
      <u/>
      <sz val="9"/>
      <name val="Arial"/>
      <family val="2"/>
    </font>
    <font>
      <b/>
      <sz val="11"/>
      <name val="Arial"/>
      <family val="2"/>
    </font>
    <font>
      <i/>
      <sz val="7"/>
      <name val="Arial"/>
      <family val="2"/>
    </font>
    <font>
      <b/>
      <i/>
      <sz val="10"/>
      <name val="Arial"/>
      <family val="2"/>
    </font>
  </fonts>
  <fills count="7">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22"/>
        <bgColor indexed="64"/>
      </patternFill>
    </fill>
    <fill>
      <patternFill patternType="solid">
        <fgColor indexed="52"/>
        <bgColor indexed="64"/>
      </patternFill>
    </fill>
    <fill>
      <patternFill patternType="solid">
        <fgColor theme="0" tint="-0.249977111117893"/>
        <bgColor indexed="64"/>
      </patternFill>
    </fill>
  </fills>
  <borders count="86">
    <border>
      <left/>
      <right/>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9"/>
      </left>
      <right style="thin">
        <color indexed="9"/>
      </right>
      <top style="thin">
        <color indexed="9"/>
      </top>
      <bottom style="thin">
        <color indexed="9"/>
      </bottom>
      <diagonal/>
    </border>
    <border>
      <left/>
      <right style="thin">
        <color indexed="9"/>
      </right>
      <top/>
      <bottom/>
      <diagonal/>
    </border>
    <border>
      <left style="thin">
        <color indexed="9"/>
      </left>
      <right style="thin">
        <color indexed="9"/>
      </right>
      <top/>
      <bottom/>
      <diagonal/>
    </border>
    <border>
      <left/>
      <right style="thin">
        <color indexed="9"/>
      </right>
      <top style="thin">
        <color indexed="9"/>
      </top>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top/>
      <bottom style="thin">
        <color indexed="9"/>
      </bottom>
      <diagonal/>
    </border>
    <border>
      <left/>
      <right style="thin">
        <color indexed="9"/>
      </right>
      <top/>
      <bottom style="thin">
        <color indexed="9"/>
      </bottom>
      <diagonal/>
    </border>
    <border>
      <left style="thin">
        <color indexed="9"/>
      </left>
      <right style="thin">
        <color indexed="9"/>
      </right>
      <top/>
      <bottom style="thin">
        <color indexed="9"/>
      </bottom>
      <diagonal/>
    </border>
    <border>
      <left/>
      <right style="thin">
        <color indexed="9"/>
      </right>
      <top/>
      <bottom style="medium">
        <color indexed="64"/>
      </bottom>
      <diagonal/>
    </border>
    <border>
      <left/>
      <right/>
      <top style="thin">
        <color indexed="9"/>
      </top>
      <bottom style="medium">
        <color indexed="64"/>
      </bottom>
      <diagonal/>
    </border>
    <border>
      <left/>
      <right/>
      <top style="thin">
        <color indexed="9"/>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dotted">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9"/>
      </right>
      <top style="thin">
        <color indexed="9"/>
      </top>
      <bottom style="thin">
        <color indexed="9"/>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9"/>
      </left>
      <right style="thin">
        <color indexed="9"/>
      </right>
      <top style="thin">
        <color indexed="9"/>
      </top>
      <bottom/>
      <diagonal/>
    </border>
    <border>
      <left/>
      <right/>
      <top style="thin">
        <color indexed="64"/>
      </top>
      <bottom style="thin">
        <color indexed="9"/>
      </bottom>
      <diagonal/>
    </border>
    <border>
      <left/>
      <right style="thin">
        <color indexed="9"/>
      </right>
      <top/>
      <bottom style="thin">
        <color indexed="64"/>
      </bottom>
      <diagonal/>
    </border>
    <border>
      <left style="thin">
        <color indexed="9"/>
      </left>
      <right style="thin">
        <color indexed="9"/>
      </right>
      <top/>
      <bottom style="thin">
        <color indexed="64"/>
      </bottom>
      <diagonal/>
    </border>
    <border>
      <left/>
      <right style="thin">
        <color indexed="9"/>
      </right>
      <top style="thin">
        <color indexed="64"/>
      </top>
      <bottom style="thin">
        <color indexed="64"/>
      </bottom>
      <diagonal/>
    </border>
    <border>
      <left style="thin">
        <color indexed="9"/>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style="thin">
        <color indexed="64"/>
      </left>
      <right style="dotted">
        <color indexed="64"/>
      </right>
      <top/>
      <bottom/>
      <diagonal/>
    </border>
    <border>
      <left style="dotted">
        <color indexed="64"/>
      </left>
      <right style="dashed">
        <color indexed="64"/>
      </right>
      <top/>
      <bottom/>
      <diagonal/>
    </border>
    <border>
      <left style="dashed">
        <color indexed="64"/>
      </left>
      <right style="dashed">
        <color indexed="64"/>
      </right>
      <top/>
      <bottom/>
      <diagonal/>
    </border>
    <border>
      <left style="dashed">
        <color indexed="64"/>
      </left>
      <right style="thin">
        <color indexed="64"/>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hair">
        <color indexed="64"/>
      </left>
      <right/>
      <top style="thin">
        <color indexed="64"/>
      </top>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9"/>
      </left>
      <right/>
      <top style="thin">
        <color indexed="9"/>
      </top>
      <bottom style="dotted">
        <color indexed="64"/>
      </bottom>
      <diagonal/>
    </border>
    <border>
      <left/>
      <right/>
      <top style="thin">
        <color indexed="9"/>
      </top>
      <bottom style="dotted">
        <color indexed="64"/>
      </bottom>
      <diagonal/>
    </border>
    <border>
      <left style="thin">
        <color indexed="9"/>
      </left>
      <right/>
      <top/>
      <bottom style="thin">
        <color indexed="9"/>
      </bottom>
      <diagonal/>
    </border>
  </borders>
  <cellStyleXfs count="4">
    <xf numFmtId="0" fontId="0" fillId="0" borderId="0"/>
    <xf numFmtId="9" fontId="1" fillId="0" borderId="0" applyFont="0" applyFill="0" applyBorder="0" applyAlignment="0" applyProtection="0"/>
    <xf numFmtId="0" fontId="7" fillId="0" borderId="0"/>
    <xf numFmtId="165" fontId="1" fillId="0" borderId="0" applyFont="0" applyFill="0" applyBorder="0" applyAlignment="0" applyProtection="0"/>
  </cellStyleXfs>
  <cellXfs count="550">
    <xf numFmtId="0" fontId="0" fillId="0" borderId="0" xfId="0"/>
    <xf numFmtId="0" fontId="0" fillId="2" borderId="0" xfId="0" applyFill="1"/>
    <xf numFmtId="0" fontId="11" fillId="2" borderId="0" xfId="0" applyFont="1" applyFill="1"/>
    <xf numFmtId="0" fontId="10" fillId="2" borderId="0" xfId="0" applyFont="1" applyFill="1" applyBorder="1" applyAlignment="1" applyProtection="1">
      <alignment vertical="center"/>
    </xf>
    <xf numFmtId="164" fontId="13" fillId="2" borderId="0" xfId="0" applyNumberFormat="1" applyFont="1" applyFill="1" applyProtection="1"/>
    <xf numFmtId="0" fontId="13" fillId="2" borderId="0" xfId="0" applyFont="1" applyFill="1" applyProtection="1"/>
    <xf numFmtId="176" fontId="10" fillId="2" borderId="0" xfId="0" applyNumberFormat="1" applyFont="1" applyFill="1" applyProtection="1"/>
    <xf numFmtId="1" fontId="10" fillId="2" borderId="0" xfId="0" applyNumberFormat="1" applyFont="1" applyFill="1" applyBorder="1" applyAlignment="1" applyProtection="1">
      <alignment horizontal="right" vertical="center"/>
    </xf>
    <xf numFmtId="0" fontId="10" fillId="2" borderId="0" xfId="0" applyFont="1" applyFill="1" applyBorder="1" applyAlignment="1" applyProtection="1">
      <alignment horizontal="right" vertical="center"/>
    </xf>
    <xf numFmtId="0" fontId="10" fillId="2" borderId="1" xfId="0" applyFont="1" applyFill="1" applyBorder="1" applyAlignment="1" applyProtection="1">
      <alignment vertical="center"/>
    </xf>
    <xf numFmtId="1" fontId="10" fillId="2" borderId="1" xfId="0" applyNumberFormat="1" applyFont="1" applyFill="1" applyBorder="1" applyAlignment="1" applyProtection="1">
      <alignment horizontal="right" vertical="center"/>
    </xf>
    <xf numFmtId="0" fontId="10" fillId="2" borderId="2" xfId="0" applyFont="1" applyFill="1" applyBorder="1" applyAlignment="1" applyProtection="1">
      <alignment horizontal="center" vertical="center"/>
    </xf>
    <xf numFmtId="0" fontId="13" fillId="2" borderId="0" xfId="0" applyFont="1" applyFill="1" applyBorder="1" applyAlignment="1" applyProtection="1">
      <alignment vertical="center" wrapText="1"/>
    </xf>
    <xf numFmtId="174" fontId="13" fillId="0" borderId="0" xfId="0" applyNumberFormat="1" applyFont="1" applyFill="1" applyBorder="1" applyAlignment="1" applyProtection="1">
      <alignment horizontal="right" vertical="center"/>
    </xf>
    <xf numFmtId="0" fontId="10" fillId="2" borderId="3" xfId="0" applyFont="1" applyFill="1" applyBorder="1" applyAlignment="1" applyProtection="1">
      <alignment vertical="center" wrapText="1"/>
    </xf>
    <xf numFmtId="0" fontId="10" fillId="2" borderId="4" xfId="0" applyFont="1" applyFill="1" applyBorder="1" applyAlignment="1" applyProtection="1">
      <alignment vertical="center" wrapText="1"/>
    </xf>
    <xf numFmtId="2" fontId="10" fillId="3" borderId="5" xfId="0" applyNumberFormat="1" applyFont="1" applyFill="1" applyBorder="1" applyAlignment="1" applyProtection="1">
      <alignment horizontal="center"/>
      <protection locked="0"/>
    </xf>
    <xf numFmtId="0" fontId="13" fillId="2" borderId="0" xfId="0" applyFont="1" applyFill="1" applyBorder="1" applyAlignment="1" applyProtection="1">
      <alignment horizontal="center"/>
    </xf>
    <xf numFmtId="4" fontId="13" fillId="3" borderId="6" xfId="0" applyNumberFormat="1" applyFont="1" applyFill="1" applyBorder="1" applyAlignment="1" applyProtection="1">
      <alignment vertical="top"/>
      <protection locked="0"/>
    </xf>
    <xf numFmtId="4" fontId="20" fillId="3" borderId="6" xfId="2" applyNumberFormat="1" applyFont="1" applyFill="1" applyBorder="1" applyAlignment="1" applyProtection="1">
      <alignment vertical="top"/>
      <protection locked="0"/>
    </xf>
    <xf numFmtId="0" fontId="14" fillId="2" borderId="7" xfId="0" applyFont="1" applyFill="1" applyBorder="1" applyAlignment="1" applyProtection="1">
      <alignment vertical="center"/>
    </xf>
    <xf numFmtId="0" fontId="24" fillId="0" borderId="7" xfId="0" applyFont="1" applyFill="1" applyBorder="1" applyProtection="1"/>
    <xf numFmtId="164" fontId="13" fillId="2" borderId="7" xfId="0" applyNumberFormat="1" applyFont="1" applyFill="1" applyBorder="1" applyProtection="1"/>
    <xf numFmtId="164" fontId="13" fillId="2" borderId="8" xfId="0" applyNumberFormat="1" applyFont="1" applyFill="1" applyBorder="1" applyProtection="1"/>
    <xf numFmtId="0" fontId="13" fillId="2" borderId="9" xfId="0" applyFont="1" applyFill="1" applyBorder="1" applyProtection="1"/>
    <xf numFmtId="0" fontId="13" fillId="2" borderId="8" xfId="0" applyFont="1" applyFill="1" applyBorder="1" applyProtection="1"/>
    <xf numFmtId="0" fontId="10" fillId="2" borderId="10" xfId="0" applyFont="1" applyFill="1" applyBorder="1" applyAlignment="1" applyProtection="1">
      <alignment vertical="center"/>
    </xf>
    <xf numFmtId="0" fontId="10" fillId="2" borderId="11" xfId="0" applyFont="1" applyFill="1" applyBorder="1" applyAlignment="1" applyProtection="1">
      <alignment vertical="center"/>
    </xf>
    <xf numFmtId="0" fontId="10" fillId="2" borderId="12" xfId="0" applyFont="1" applyFill="1" applyBorder="1" applyAlignment="1" applyProtection="1">
      <alignment vertical="center"/>
    </xf>
    <xf numFmtId="1" fontId="10" fillId="2" borderId="13" xfId="0" applyNumberFormat="1" applyFont="1" applyFill="1" applyBorder="1" applyAlignment="1" applyProtection="1">
      <alignment horizontal="right" vertical="center"/>
    </xf>
    <xf numFmtId="0" fontId="10" fillId="2" borderId="14" xfId="0" applyFont="1" applyFill="1" applyBorder="1" applyAlignment="1" applyProtection="1">
      <alignment horizontal="right" vertical="center"/>
    </xf>
    <xf numFmtId="0" fontId="10" fillId="2" borderId="15" xfId="0" applyFont="1" applyFill="1" applyBorder="1" applyAlignment="1" applyProtection="1">
      <alignment horizontal="right" vertical="center"/>
    </xf>
    <xf numFmtId="0" fontId="10" fillId="2" borderId="9" xfId="0" applyFont="1" applyFill="1" applyBorder="1" applyAlignment="1" applyProtection="1">
      <alignment horizontal="right" vertical="center"/>
    </xf>
    <xf numFmtId="0" fontId="10" fillId="2" borderId="8" xfId="0" applyFont="1" applyFill="1" applyBorder="1" applyAlignment="1" applyProtection="1">
      <alignment horizontal="right" vertical="center"/>
    </xf>
    <xf numFmtId="0" fontId="10" fillId="2" borderId="16" xfId="0" applyFont="1" applyFill="1" applyBorder="1" applyAlignment="1" applyProtection="1">
      <alignment vertical="center"/>
    </xf>
    <xf numFmtId="1" fontId="10" fillId="2" borderId="17" xfId="0" applyNumberFormat="1" applyFont="1" applyFill="1" applyBorder="1" applyAlignment="1" applyProtection="1">
      <alignment horizontal="right" vertical="center"/>
    </xf>
    <xf numFmtId="1" fontId="10" fillId="2" borderId="16" xfId="0" applyNumberFormat="1" applyFont="1" applyFill="1" applyBorder="1" applyAlignment="1" applyProtection="1">
      <alignment horizontal="right" vertical="center"/>
    </xf>
    <xf numFmtId="0" fontId="13" fillId="2" borderId="7" xfId="0" applyFont="1" applyFill="1" applyBorder="1" applyAlignment="1" applyProtection="1">
      <alignment vertical="center" wrapText="1"/>
    </xf>
    <xf numFmtId="0" fontId="13" fillId="2" borderId="18" xfId="0" applyFont="1" applyFill="1" applyBorder="1" applyAlignment="1" applyProtection="1">
      <alignment vertical="center" wrapText="1"/>
    </xf>
    <xf numFmtId="0" fontId="13" fillId="2" borderId="12" xfId="0" applyFont="1" applyFill="1" applyBorder="1" applyAlignment="1" applyProtection="1">
      <alignment vertical="center" wrapText="1"/>
    </xf>
    <xf numFmtId="0" fontId="13" fillId="2" borderId="13" xfId="0" applyFont="1" applyFill="1" applyBorder="1" applyAlignment="1" applyProtection="1">
      <alignment vertical="center" wrapText="1"/>
    </xf>
    <xf numFmtId="0" fontId="10" fillId="2" borderId="5" xfId="0" applyFont="1" applyFill="1" applyBorder="1" applyAlignment="1" applyProtection="1">
      <alignment horizontal="center" vertical="center"/>
    </xf>
    <xf numFmtId="176" fontId="10" fillId="2" borderId="19" xfId="0" applyNumberFormat="1" applyFont="1" applyFill="1" applyBorder="1" applyAlignment="1" applyProtection="1">
      <alignment horizontal="center" vertical="center"/>
    </xf>
    <xf numFmtId="176" fontId="10" fillId="2" borderId="2" xfId="0" applyNumberFormat="1" applyFont="1" applyFill="1" applyBorder="1" applyAlignment="1" applyProtection="1">
      <alignment horizontal="center" vertical="center"/>
    </xf>
    <xf numFmtId="164" fontId="13" fillId="2" borderId="13" xfId="0" applyNumberFormat="1" applyFont="1" applyFill="1" applyBorder="1" applyProtection="1"/>
    <xf numFmtId="0" fontId="13" fillId="2" borderId="0" xfId="0" applyFont="1" applyFill="1" applyBorder="1" applyProtection="1"/>
    <xf numFmtId="0" fontId="13" fillId="2" borderId="20" xfId="0" applyFont="1" applyFill="1" applyBorder="1" applyAlignment="1" applyProtection="1">
      <alignment vertical="center"/>
    </xf>
    <xf numFmtId="0" fontId="10" fillId="3" borderId="21" xfId="0" applyFont="1" applyFill="1" applyBorder="1" applyAlignment="1" applyProtection="1">
      <alignment vertical="center"/>
    </xf>
    <xf numFmtId="0" fontId="13" fillId="2" borderId="22" xfId="0" applyFont="1" applyFill="1" applyBorder="1" applyAlignment="1" applyProtection="1">
      <alignment vertical="center"/>
    </xf>
    <xf numFmtId="0" fontId="10" fillId="4" borderId="23" xfId="0" applyFont="1" applyFill="1" applyBorder="1" applyAlignment="1" applyProtection="1">
      <alignment vertical="center"/>
    </xf>
    <xf numFmtId="1" fontId="10" fillId="4" borderId="0" xfId="0" applyNumberFormat="1" applyFont="1" applyFill="1" applyBorder="1" applyAlignment="1" applyProtection="1">
      <alignment horizontal="right" vertical="center"/>
    </xf>
    <xf numFmtId="1" fontId="10" fillId="4" borderId="1" xfId="0" applyNumberFormat="1" applyFont="1" applyFill="1" applyBorder="1" applyAlignment="1" applyProtection="1">
      <alignment horizontal="right" vertical="center"/>
    </xf>
    <xf numFmtId="174" fontId="13" fillId="4" borderId="0" xfId="0" applyNumberFormat="1" applyFont="1" applyFill="1" applyBorder="1" applyAlignment="1" applyProtection="1">
      <alignment horizontal="right" vertical="center"/>
    </xf>
    <xf numFmtId="174" fontId="13" fillId="4" borderId="19" xfId="0" applyNumberFormat="1" applyFont="1" applyFill="1" applyBorder="1" applyAlignment="1" applyProtection="1">
      <alignment horizontal="right" vertical="center"/>
    </xf>
    <xf numFmtId="174" fontId="10" fillId="4" borderId="5" xfId="0" applyNumberFormat="1" applyFont="1" applyFill="1" applyBorder="1" applyAlignment="1" applyProtection="1">
      <alignment horizontal="right" vertical="center"/>
    </xf>
    <xf numFmtId="174" fontId="13" fillId="4" borderId="24" xfId="0" applyNumberFormat="1" applyFont="1" applyFill="1" applyBorder="1" applyAlignment="1" applyProtection="1">
      <alignment horizontal="right" vertical="center"/>
    </xf>
    <xf numFmtId="174" fontId="13" fillId="4" borderId="25" xfId="0" applyNumberFormat="1" applyFont="1" applyFill="1" applyBorder="1" applyAlignment="1" applyProtection="1">
      <alignment horizontal="right" vertical="center"/>
    </xf>
    <xf numFmtId="174" fontId="10" fillId="4" borderId="4" xfId="0" applyNumberFormat="1" applyFont="1" applyFill="1" applyBorder="1" applyAlignment="1" applyProtection="1">
      <alignment horizontal="right" vertical="center"/>
    </xf>
    <xf numFmtId="174" fontId="10" fillId="4" borderId="6" xfId="0" applyNumberFormat="1" applyFont="1" applyFill="1" applyBorder="1" applyAlignment="1" applyProtection="1">
      <alignment horizontal="right" vertical="center"/>
    </xf>
    <xf numFmtId="10" fontId="10" fillId="4" borderId="6" xfId="0" applyNumberFormat="1" applyFont="1" applyFill="1" applyBorder="1" applyAlignment="1" applyProtection="1">
      <alignment vertical="center"/>
    </xf>
    <xf numFmtId="0" fontId="13" fillId="0" borderId="0" xfId="0" applyFont="1" applyFill="1" applyBorder="1" applyAlignment="1" applyProtection="1">
      <alignment vertical="center"/>
    </xf>
    <xf numFmtId="0" fontId="10" fillId="2" borderId="0" xfId="0" applyFont="1" applyFill="1" applyBorder="1" applyAlignment="1" applyProtection="1">
      <alignment horizontal="center"/>
    </xf>
    <xf numFmtId="0" fontId="10" fillId="2" borderId="0" xfId="0" applyFont="1" applyFill="1" applyBorder="1" applyAlignment="1" applyProtection="1">
      <alignment horizontal="center" vertical="center" wrapText="1"/>
    </xf>
    <xf numFmtId="0" fontId="13" fillId="0" borderId="0" xfId="0" applyFont="1" applyFill="1" applyBorder="1" applyProtection="1"/>
    <xf numFmtId="0" fontId="10" fillId="2" borderId="0" xfId="0" applyFont="1" applyFill="1" applyAlignment="1" applyProtection="1">
      <alignment horizontal="center" vertical="center"/>
    </xf>
    <xf numFmtId="0" fontId="10" fillId="2" borderId="0" xfId="0" applyFont="1" applyFill="1" applyAlignment="1" applyProtection="1">
      <alignment horizontal="center"/>
    </xf>
    <xf numFmtId="10" fontId="10" fillId="4" borderId="26" xfId="0" applyNumberFormat="1" applyFont="1" applyFill="1" applyBorder="1" applyAlignment="1" applyProtection="1">
      <alignment vertical="center"/>
    </xf>
    <xf numFmtId="177" fontId="22" fillId="4" borderId="27" xfId="0" applyNumberFormat="1" applyFont="1" applyFill="1" applyBorder="1" applyAlignment="1" applyProtection="1">
      <alignment vertical="center"/>
    </xf>
    <xf numFmtId="174" fontId="22" fillId="4" borderId="5" xfId="0" applyNumberFormat="1" applyFont="1" applyFill="1" applyBorder="1" applyAlignment="1" applyProtection="1">
      <alignment horizontal="right" vertical="center"/>
    </xf>
    <xf numFmtId="3" fontId="13" fillId="2" borderId="0" xfId="0" applyNumberFormat="1" applyFont="1" applyFill="1" applyBorder="1" applyAlignment="1" applyProtection="1">
      <alignment horizontal="right" vertical="center"/>
    </xf>
    <xf numFmtId="3" fontId="13" fillId="2" borderId="5" xfId="0" applyNumberFormat="1" applyFont="1" applyFill="1" applyBorder="1" applyAlignment="1" applyProtection="1">
      <alignment horizontal="right" vertical="center"/>
    </xf>
    <xf numFmtId="176" fontId="10" fillId="2" borderId="19" xfId="0" applyNumberFormat="1" applyFont="1" applyFill="1" applyBorder="1" applyAlignment="1" applyProtection="1">
      <alignment vertical="center"/>
    </xf>
    <xf numFmtId="176" fontId="10" fillId="2" borderId="19" xfId="0" applyNumberFormat="1" applyFont="1" applyFill="1" applyBorder="1" applyProtection="1"/>
    <xf numFmtId="174" fontId="10" fillId="2" borderId="28" xfId="0" applyNumberFormat="1" applyFont="1" applyFill="1" applyBorder="1" applyAlignment="1" applyProtection="1">
      <alignment horizontal="right" vertical="center"/>
    </xf>
    <xf numFmtId="174" fontId="10" fillId="2" borderId="5" xfId="0" applyNumberFormat="1" applyFont="1" applyFill="1" applyBorder="1" applyAlignment="1" applyProtection="1">
      <alignment horizontal="right" vertical="center"/>
    </xf>
    <xf numFmtId="0" fontId="10" fillId="2" borderId="13" xfId="0" applyFont="1" applyFill="1" applyBorder="1" applyAlignment="1" applyProtection="1">
      <alignment vertical="center"/>
    </xf>
    <xf numFmtId="0" fontId="13" fillId="2" borderId="29" xfId="0" applyFont="1" applyFill="1" applyBorder="1" applyAlignment="1" applyProtection="1">
      <alignment vertical="center" wrapText="1"/>
    </xf>
    <xf numFmtId="3" fontId="13" fillId="2" borderId="29" xfId="0" applyNumberFormat="1" applyFont="1" applyFill="1" applyBorder="1" applyAlignment="1" applyProtection="1">
      <alignment horizontal="right" vertical="center"/>
    </xf>
    <xf numFmtId="3" fontId="13" fillId="2" borderId="29" xfId="0" applyNumberFormat="1" applyFont="1" applyFill="1" applyBorder="1" applyAlignment="1" applyProtection="1">
      <alignment vertical="center"/>
    </xf>
    <xf numFmtId="0" fontId="13" fillId="2" borderId="29" xfId="0" applyFont="1" applyFill="1" applyBorder="1" applyProtection="1"/>
    <xf numFmtId="164" fontId="13" fillId="2" borderId="29" xfId="0" applyNumberFormat="1" applyFont="1" applyFill="1" applyBorder="1" applyProtection="1"/>
    <xf numFmtId="164" fontId="13" fillId="2" borderId="30" xfId="0" applyNumberFormat="1" applyFont="1" applyFill="1" applyBorder="1" applyProtection="1"/>
    <xf numFmtId="164" fontId="13" fillId="2" borderId="0" xfId="0" applyNumberFormat="1" applyFont="1" applyFill="1" applyBorder="1" applyProtection="1"/>
    <xf numFmtId="0" fontId="0" fillId="3" borderId="10" xfId="0" applyFill="1" applyBorder="1" applyAlignment="1" applyProtection="1">
      <alignment horizontal="center"/>
      <protection locked="0"/>
    </xf>
    <xf numFmtId="0" fontId="13" fillId="2" borderId="11" xfId="0" applyFont="1" applyFill="1" applyBorder="1" applyAlignment="1" applyProtection="1">
      <alignment vertical="center" wrapText="1"/>
    </xf>
    <xf numFmtId="0" fontId="13" fillId="3" borderId="6" xfId="0" applyFont="1" applyFill="1" applyBorder="1" applyAlignment="1" applyProtection="1">
      <alignment horizontal="center"/>
      <protection locked="0"/>
    </xf>
    <xf numFmtId="10" fontId="13" fillId="3" borderId="6" xfId="1" applyNumberFormat="1" applyFont="1" applyFill="1" applyBorder="1" applyAlignment="1" applyProtection="1">
      <alignment horizontal="center"/>
      <protection locked="0"/>
    </xf>
    <xf numFmtId="3" fontId="13" fillId="3" borderId="6" xfId="0" applyNumberFormat="1" applyFont="1" applyFill="1" applyBorder="1" applyAlignment="1" applyProtection="1">
      <alignment horizontal="center"/>
      <protection locked="0"/>
    </xf>
    <xf numFmtId="3" fontId="13" fillId="4" borderId="6" xfId="0" applyNumberFormat="1" applyFont="1" applyFill="1" applyBorder="1" applyAlignment="1" applyProtection="1">
      <alignment horizontal="center"/>
    </xf>
    <xf numFmtId="176" fontId="13" fillId="3" borderId="6" xfId="0" applyNumberFormat="1" applyFont="1" applyFill="1" applyBorder="1" applyAlignment="1" applyProtection="1">
      <protection locked="0"/>
    </xf>
    <xf numFmtId="9" fontId="13" fillId="3" borderId="6" xfId="1" applyFont="1" applyFill="1" applyBorder="1" applyAlignment="1" applyProtection="1">
      <protection locked="0"/>
    </xf>
    <xf numFmtId="9" fontId="13" fillId="3" borderId="6" xfId="0" applyNumberFormat="1" applyFont="1" applyFill="1" applyBorder="1" applyAlignment="1" applyProtection="1">
      <protection locked="0"/>
    </xf>
    <xf numFmtId="0" fontId="13" fillId="3" borderId="6" xfId="0" applyFont="1" applyFill="1" applyBorder="1" applyAlignment="1" applyProtection="1">
      <protection locked="0"/>
    </xf>
    <xf numFmtId="42" fontId="13" fillId="4" borderId="6" xfId="0" applyNumberFormat="1" applyFont="1" applyFill="1" applyBorder="1" applyAlignment="1" applyProtection="1"/>
    <xf numFmtId="4" fontId="13" fillId="3" borderId="6" xfId="0" applyNumberFormat="1" applyFont="1" applyFill="1" applyBorder="1" applyAlignment="1" applyProtection="1">
      <protection locked="0"/>
    </xf>
    <xf numFmtId="173" fontId="13" fillId="3" borderId="6" xfId="1" applyNumberFormat="1" applyFont="1" applyFill="1" applyBorder="1" applyAlignment="1" applyProtection="1">
      <alignment vertical="center"/>
      <protection locked="0"/>
    </xf>
    <xf numFmtId="173" fontId="13" fillId="3" borderId="6" xfId="1" applyNumberFormat="1" applyFont="1" applyFill="1" applyBorder="1" applyAlignment="1" applyProtection="1">
      <protection locked="0"/>
    </xf>
    <xf numFmtId="179" fontId="13" fillId="3" borderId="6" xfId="0" applyNumberFormat="1" applyFont="1" applyFill="1" applyBorder="1" applyAlignment="1" applyProtection="1">
      <alignment horizontal="center" vertical="center"/>
      <protection locked="0"/>
    </xf>
    <xf numFmtId="173" fontId="13" fillId="3" borderId="6" xfId="1" applyNumberFormat="1" applyFont="1" applyFill="1" applyBorder="1" applyAlignment="1" applyProtection="1">
      <alignment horizontal="center" vertical="center"/>
      <protection locked="0"/>
    </xf>
    <xf numFmtId="42" fontId="13" fillId="3" borderId="6" xfId="0" applyNumberFormat="1" applyFont="1" applyFill="1" applyBorder="1" applyAlignment="1" applyProtection="1">
      <alignment horizontal="center" vertical="center"/>
      <protection locked="0"/>
    </xf>
    <xf numFmtId="0" fontId="13" fillId="2" borderId="24" xfId="0" applyFont="1" applyFill="1" applyBorder="1" applyAlignment="1" applyProtection="1">
      <alignment vertical="center"/>
    </xf>
    <xf numFmtId="0" fontId="13" fillId="2" borderId="0" xfId="0" applyFont="1" applyFill="1" applyBorder="1" applyAlignment="1" applyProtection="1">
      <alignment vertical="center"/>
    </xf>
    <xf numFmtId="0" fontId="0" fillId="0" borderId="0" xfId="0" applyAlignment="1" applyProtection="1">
      <alignment vertical="top"/>
    </xf>
    <xf numFmtId="4" fontId="0" fillId="2" borderId="0" xfId="0" applyNumberFormat="1" applyFill="1" applyBorder="1" applyAlignment="1" applyProtection="1">
      <alignment horizontal="center"/>
    </xf>
    <xf numFmtId="0" fontId="0" fillId="0" borderId="0" xfId="0" applyProtection="1"/>
    <xf numFmtId="4" fontId="13" fillId="2" borderId="0" xfId="0" applyNumberFormat="1" applyFont="1" applyFill="1" applyBorder="1" applyAlignment="1" applyProtection="1">
      <alignment horizontal="center"/>
    </xf>
    <xf numFmtId="0" fontId="13" fillId="2" borderId="31" xfId="0" applyFont="1" applyFill="1" applyBorder="1" applyProtection="1"/>
    <xf numFmtId="0" fontId="13" fillId="2" borderId="32" xfId="0" applyFont="1" applyFill="1" applyBorder="1" applyProtection="1"/>
    <xf numFmtId="4" fontId="13" fillId="2" borderId="33" xfId="0" applyNumberFormat="1" applyFont="1" applyFill="1" applyBorder="1" applyAlignment="1" applyProtection="1">
      <alignment horizontal="center"/>
    </xf>
    <xf numFmtId="4" fontId="13" fillId="2" borderId="34" xfId="0" applyNumberFormat="1" applyFont="1" applyFill="1" applyBorder="1" applyAlignment="1" applyProtection="1">
      <alignment horizontal="center"/>
    </xf>
    <xf numFmtId="0" fontId="13" fillId="2" borderId="35" xfId="0" applyFont="1" applyFill="1" applyBorder="1" applyProtection="1"/>
    <xf numFmtId="4" fontId="13" fillId="2" borderId="2" xfId="0" applyNumberFormat="1" applyFont="1" applyFill="1" applyBorder="1" applyAlignment="1" applyProtection="1">
      <alignment horizontal="center"/>
    </xf>
    <xf numFmtId="4" fontId="13" fillId="2" borderId="36" xfId="0" applyNumberFormat="1" applyFont="1" applyFill="1" applyBorder="1" applyAlignment="1" applyProtection="1">
      <alignment horizontal="center"/>
    </xf>
    <xf numFmtId="0" fontId="15" fillId="2" borderId="32" xfId="0" applyFont="1" applyFill="1" applyBorder="1" applyProtection="1"/>
    <xf numFmtId="0" fontId="16" fillId="2" borderId="37" xfId="0" applyFont="1" applyFill="1" applyBorder="1" applyProtection="1"/>
    <xf numFmtId="4" fontId="10" fillId="4" borderId="6" xfId="0" applyNumberFormat="1" applyFont="1" applyFill="1" applyBorder="1" applyAlignment="1" applyProtection="1">
      <alignment horizontal="center"/>
    </xf>
    <xf numFmtId="2" fontId="10" fillId="4" borderId="6" xfId="0" applyNumberFormat="1" applyFont="1" applyFill="1" applyBorder="1" applyAlignment="1" applyProtection="1">
      <alignment horizontal="center"/>
    </xf>
    <xf numFmtId="4" fontId="10" fillId="4" borderId="38" xfId="0" applyNumberFormat="1" applyFont="1" applyFill="1" applyBorder="1" applyAlignment="1" applyProtection="1">
      <alignment horizontal="center"/>
    </xf>
    <xf numFmtId="0" fontId="27" fillId="0" borderId="0" xfId="0" applyFont="1" applyFill="1" applyProtection="1"/>
    <xf numFmtId="0" fontId="13" fillId="0" borderId="31" xfId="0" applyFont="1" applyBorder="1" applyProtection="1"/>
    <xf numFmtId="10" fontId="13" fillId="4" borderId="6" xfId="0" applyNumberFormat="1" applyFont="1" applyFill="1" applyBorder="1" applyAlignment="1" applyProtection="1">
      <alignment horizontal="center"/>
    </xf>
    <xf numFmtId="10" fontId="13" fillId="4" borderId="38" xfId="0" applyNumberFormat="1" applyFont="1" applyFill="1" applyBorder="1" applyAlignment="1" applyProtection="1">
      <alignment horizontal="center"/>
    </xf>
    <xf numFmtId="0" fontId="0" fillId="0" borderId="0" xfId="0" applyFill="1" applyProtection="1"/>
    <xf numFmtId="10" fontId="13" fillId="2" borderId="37" xfId="0" applyNumberFormat="1" applyFont="1" applyFill="1" applyBorder="1" applyProtection="1"/>
    <xf numFmtId="10" fontId="13" fillId="2" borderId="0" xfId="0" applyNumberFormat="1" applyFont="1" applyFill="1" applyBorder="1" applyProtection="1"/>
    <xf numFmtId="10" fontId="13" fillId="2" borderId="5" xfId="0" applyNumberFormat="1" applyFont="1" applyFill="1" applyBorder="1" applyAlignment="1" applyProtection="1">
      <alignment horizontal="center"/>
    </xf>
    <xf numFmtId="10" fontId="13" fillId="2" borderId="39" xfId="0" applyNumberFormat="1" applyFont="1" applyFill="1" applyBorder="1" applyAlignment="1" applyProtection="1">
      <alignment horizontal="center"/>
    </xf>
    <xf numFmtId="10" fontId="0" fillId="0" borderId="0" xfId="0" applyNumberFormat="1" applyProtection="1"/>
    <xf numFmtId="0" fontId="10" fillId="0" borderId="37" xfId="0" applyFont="1" applyBorder="1" applyProtection="1"/>
    <xf numFmtId="2" fontId="10" fillId="0" borderId="5" xfId="0" applyNumberFormat="1" applyFont="1" applyBorder="1" applyAlignment="1" applyProtection="1">
      <alignment horizontal="center"/>
    </xf>
    <xf numFmtId="2" fontId="10" fillId="0" borderId="39" xfId="0" applyNumberFormat="1" applyFont="1" applyBorder="1" applyAlignment="1" applyProtection="1">
      <alignment horizontal="center"/>
    </xf>
    <xf numFmtId="0" fontId="22" fillId="2" borderId="37" xfId="0" applyFont="1" applyFill="1" applyBorder="1" applyProtection="1"/>
    <xf numFmtId="0" fontId="13" fillId="2" borderId="40" xfId="0" applyFont="1" applyFill="1" applyBorder="1" applyProtection="1"/>
    <xf numFmtId="4" fontId="13" fillId="2" borderId="41" xfId="0" applyNumberFormat="1" applyFont="1" applyFill="1" applyBorder="1" applyAlignment="1" applyProtection="1">
      <alignment horizontal="center"/>
    </xf>
    <xf numFmtId="4" fontId="13" fillId="2" borderId="42" xfId="0" applyNumberFormat="1" applyFont="1" applyFill="1" applyBorder="1" applyAlignment="1" applyProtection="1">
      <alignment horizontal="center"/>
    </xf>
    <xf numFmtId="4" fontId="13" fillId="2" borderId="5" xfId="0" applyNumberFormat="1" applyFont="1" applyFill="1" applyBorder="1" applyAlignment="1" applyProtection="1">
      <alignment horizontal="center"/>
    </xf>
    <xf numFmtId="4" fontId="13" fillId="2" borderId="39" xfId="0" applyNumberFormat="1" applyFont="1" applyFill="1" applyBorder="1" applyAlignment="1" applyProtection="1">
      <alignment horizontal="center"/>
    </xf>
    <xf numFmtId="0" fontId="13" fillId="2" borderId="37" xfId="0" applyFont="1" applyFill="1" applyBorder="1" applyProtection="1"/>
    <xf numFmtId="176" fontId="10" fillId="4" borderId="6" xfId="0" applyNumberFormat="1" applyFont="1" applyFill="1" applyBorder="1" applyAlignment="1" applyProtection="1">
      <alignment horizontal="center"/>
    </xf>
    <xf numFmtId="176" fontId="10" fillId="4" borderId="38" xfId="0" applyNumberFormat="1" applyFont="1" applyFill="1" applyBorder="1" applyAlignment="1" applyProtection="1">
      <alignment horizontal="center"/>
    </xf>
    <xf numFmtId="0" fontId="0" fillId="0" borderId="0" xfId="0" applyAlignment="1" applyProtection="1">
      <alignment horizontal="left"/>
    </xf>
    <xf numFmtId="10" fontId="13" fillId="2" borderId="2" xfId="0" applyNumberFormat="1" applyFont="1" applyFill="1" applyBorder="1" applyAlignment="1" applyProtection="1">
      <alignment horizontal="center"/>
    </xf>
    <xf numFmtId="10" fontId="18" fillId="2" borderId="36" xfId="0" applyNumberFormat="1" applyFont="1" applyFill="1" applyBorder="1" applyAlignment="1" applyProtection="1">
      <alignment horizontal="center"/>
    </xf>
    <xf numFmtId="0" fontId="13" fillId="2" borderId="43" xfId="0" applyFont="1" applyFill="1" applyBorder="1" applyProtection="1"/>
    <xf numFmtId="4" fontId="9" fillId="2" borderId="0" xfId="0" applyNumberFormat="1" applyFont="1" applyFill="1" applyAlignment="1" applyProtection="1">
      <alignment horizontal="center"/>
    </xf>
    <xf numFmtId="0" fontId="9" fillId="0" borderId="0" xfId="0" applyFont="1" applyProtection="1"/>
    <xf numFmtId="4" fontId="0" fillId="2" borderId="0" xfId="0" applyNumberFormat="1" applyFill="1" applyAlignment="1" applyProtection="1">
      <alignment horizontal="center"/>
    </xf>
    <xf numFmtId="0" fontId="26" fillId="0" borderId="0" xfId="0" applyFont="1" applyProtection="1"/>
    <xf numFmtId="4" fontId="0" fillId="0" borderId="0" xfId="0" applyNumberFormat="1" applyAlignment="1" applyProtection="1">
      <alignment horizontal="left"/>
    </xf>
    <xf numFmtId="4" fontId="0" fillId="0" borderId="0" xfId="0" applyNumberFormat="1" applyAlignment="1" applyProtection="1">
      <alignment horizontal="center"/>
    </xf>
    <xf numFmtId="4" fontId="9" fillId="0" borderId="0" xfId="0" applyNumberFormat="1" applyFont="1" applyAlignment="1" applyProtection="1">
      <alignment horizontal="center"/>
    </xf>
    <xf numFmtId="0" fontId="3" fillId="0" borderId="0" xfId="0" applyFont="1" applyProtection="1"/>
    <xf numFmtId="0" fontId="11" fillId="0" borderId="0" xfId="0" applyFont="1" applyAlignment="1" applyProtection="1">
      <alignment vertical="top"/>
    </xf>
    <xf numFmtId="0" fontId="4" fillId="2" borderId="0" xfId="0" applyFont="1" applyFill="1" applyBorder="1" applyAlignment="1" applyProtection="1">
      <alignment horizontal="center"/>
    </xf>
    <xf numFmtId="0" fontId="0" fillId="2" borderId="0" xfId="0" applyFill="1" applyProtection="1"/>
    <xf numFmtId="0" fontId="11" fillId="2" borderId="0" xfId="0" applyFont="1" applyFill="1" applyProtection="1"/>
    <xf numFmtId="0" fontId="12" fillId="2" borderId="0" xfId="0" applyFont="1" applyFill="1" applyBorder="1" applyProtection="1"/>
    <xf numFmtId="0" fontId="13" fillId="4" borderId="0" xfId="0" applyFont="1" applyFill="1" applyProtection="1"/>
    <xf numFmtId="10" fontId="13" fillId="4" borderId="6" xfId="1" applyNumberFormat="1" applyFont="1" applyFill="1" applyBorder="1" applyAlignment="1" applyProtection="1">
      <alignment horizontal="center"/>
    </xf>
    <xf numFmtId="3" fontId="13" fillId="2" borderId="0" xfId="0" applyNumberFormat="1" applyFont="1" applyFill="1" applyBorder="1" applyAlignment="1" applyProtection="1">
      <alignment horizontal="center"/>
    </xf>
    <xf numFmtId="0" fontId="13" fillId="2" borderId="0" xfId="0" applyFont="1" applyFill="1" applyBorder="1" applyAlignment="1" applyProtection="1"/>
    <xf numFmtId="0" fontId="12" fillId="2" borderId="0" xfId="0" applyFont="1" applyFill="1" applyProtection="1"/>
    <xf numFmtId="0" fontId="10" fillId="2" borderId="0" xfId="0" applyFont="1" applyFill="1" applyProtection="1"/>
    <xf numFmtId="0" fontId="25" fillId="2" borderId="0" xfId="0" applyFont="1" applyFill="1" applyProtection="1"/>
    <xf numFmtId="0" fontId="13" fillId="2" borderId="0" xfId="0" quotePrefix="1" applyFont="1" applyFill="1" applyAlignment="1" applyProtection="1">
      <alignment horizontal="left"/>
    </xf>
    <xf numFmtId="0" fontId="17" fillId="2" borderId="0" xfId="0" applyFont="1" applyFill="1" applyProtection="1"/>
    <xf numFmtId="0" fontId="11" fillId="2" borderId="0" xfId="0" applyFont="1" applyFill="1" applyAlignment="1" applyProtection="1">
      <alignment vertical="top"/>
    </xf>
    <xf numFmtId="0" fontId="4" fillId="2" borderId="0" xfId="0" applyFont="1" applyFill="1" applyProtection="1"/>
    <xf numFmtId="4" fontId="4" fillId="2" borderId="0" xfId="0" applyNumberFormat="1" applyFont="1" applyFill="1" applyProtection="1"/>
    <xf numFmtId="0" fontId="4" fillId="0" borderId="0" xfId="0" applyFont="1" applyProtection="1"/>
    <xf numFmtId="4" fontId="23" fillId="2" borderId="0" xfId="0" applyNumberFormat="1" applyFont="1" applyFill="1" applyBorder="1" applyProtection="1"/>
    <xf numFmtId="0" fontId="14" fillId="2" borderId="0" xfId="0" applyFont="1" applyFill="1" applyAlignment="1" applyProtection="1">
      <alignment horizontal="left"/>
    </xf>
    <xf numFmtId="4" fontId="13" fillId="2" borderId="0" xfId="0" applyNumberFormat="1" applyFont="1" applyFill="1" applyProtection="1"/>
    <xf numFmtId="0" fontId="10" fillId="0" borderId="44" xfId="0" applyFont="1" applyBorder="1" applyAlignment="1" applyProtection="1">
      <alignment horizontal="center" vertical="top" wrapText="1"/>
    </xf>
    <xf numFmtId="0" fontId="10" fillId="0" borderId="45" xfId="0" applyFont="1" applyBorder="1" applyAlignment="1" applyProtection="1">
      <alignment vertical="top" wrapText="1"/>
    </xf>
    <xf numFmtId="4" fontId="13" fillId="0" borderId="46" xfId="0" applyNumberFormat="1" applyFont="1" applyBorder="1" applyAlignment="1" applyProtection="1">
      <alignment horizontal="center" vertical="top" wrapText="1"/>
    </xf>
    <xf numFmtId="0" fontId="13" fillId="0" borderId="46" xfId="0" applyFont="1" applyBorder="1" applyAlignment="1" applyProtection="1">
      <alignment horizontal="center" vertical="top" wrapText="1"/>
    </xf>
    <xf numFmtId="0" fontId="4" fillId="0" borderId="0" xfId="0" applyFont="1" applyAlignment="1" applyProtection="1">
      <alignment vertical="top"/>
    </xf>
    <xf numFmtId="0" fontId="13" fillId="0" borderId="47" xfId="0" applyFont="1" applyBorder="1" applyAlignment="1" applyProtection="1">
      <alignment horizontal="center" vertical="top" wrapText="1"/>
    </xf>
    <xf numFmtId="0" fontId="13" fillId="0" borderId="48" xfId="0" applyFont="1" applyBorder="1" applyAlignment="1" applyProtection="1">
      <alignment vertical="top" wrapText="1"/>
    </xf>
    <xf numFmtId="2" fontId="13" fillId="4" borderId="6" xfId="0" applyNumberFormat="1" applyFont="1" applyFill="1" applyBorder="1" applyAlignment="1" applyProtection="1">
      <alignment horizontal="center" vertical="top"/>
    </xf>
    <xf numFmtId="3" fontId="13" fillId="4" borderId="6" xfId="0" applyNumberFormat="1" applyFont="1" applyFill="1" applyBorder="1" applyAlignment="1" applyProtection="1">
      <alignment horizontal="right" vertical="top"/>
    </xf>
    <xf numFmtId="4" fontId="10" fillId="4" borderId="49" xfId="0" applyNumberFormat="1" applyFont="1" applyFill="1" applyBorder="1" applyAlignment="1" applyProtection="1">
      <alignment vertical="top"/>
    </xf>
    <xf numFmtId="4" fontId="26" fillId="2" borderId="0" xfId="0" applyNumberFormat="1" applyFont="1" applyFill="1" applyProtection="1"/>
    <xf numFmtId="0" fontId="4" fillId="2" borderId="0" xfId="0" applyFont="1" applyFill="1" applyAlignment="1" applyProtection="1">
      <alignment vertical="center"/>
    </xf>
    <xf numFmtId="0" fontId="4" fillId="2" borderId="0" xfId="0" applyFont="1" applyFill="1" applyBorder="1" applyAlignment="1" applyProtection="1">
      <alignment vertical="center" wrapText="1"/>
    </xf>
    <xf numFmtId="10" fontId="4" fillId="2" borderId="0" xfId="0" applyNumberFormat="1" applyFont="1" applyFill="1" applyProtection="1"/>
    <xf numFmtId="0" fontId="2" fillId="2" borderId="20" xfId="0" applyFont="1" applyFill="1" applyBorder="1" applyProtection="1"/>
    <xf numFmtId="0" fontId="31" fillId="2" borderId="43" xfId="0" applyFont="1" applyFill="1" applyBorder="1" applyAlignment="1" applyProtection="1">
      <alignment horizontal="left" vertical="center"/>
    </xf>
    <xf numFmtId="4" fontId="4" fillId="2" borderId="43" xfId="0" applyNumberFormat="1" applyFont="1" applyFill="1" applyBorder="1" applyProtection="1"/>
    <xf numFmtId="0" fontId="4" fillId="2" borderId="43" xfId="0" applyFont="1" applyFill="1" applyBorder="1" applyProtection="1"/>
    <xf numFmtId="0" fontId="4" fillId="2" borderId="21" xfId="0" applyFont="1" applyFill="1" applyBorder="1" applyProtection="1"/>
    <xf numFmtId="0" fontId="4" fillId="2" borderId="0" xfId="0" applyFont="1" applyFill="1" applyBorder="1" applyAlignment="1" applyProtection="1">
      <alignment vertical="top" wrapText="1"/>
    </xf>
    <xf numFmtId="0" fontId="28" fillId="2" borderId="0" xfId="0" applyFont="1" applyFill="1" applyBorder="1" applyAlignment="1" applyProtection="1">
      <alignment vertical="top" wrapText="1"/>
    </xf>
    <xf numFmtId="0" fontId="28" fillId="2" borderId="50" xfId="0" applyFont="1" applyFill="1" applyBorder="1" applyAlignment="1" applyProtection="1">
      <alignment vertical="top" wrapText="1"/>
    </xf>
    <xf numFmtId="0" fontId="4" fillId="2" borderId="31" xfId="0" applyFont="1" applyFill="1" applyBorder="1" applyProtection="1"/>
    <xf numFmtId="0" fontId="4" fillId="2" borderId="0" xfId="0" applyFont="1" applyFill="1" applyBorder="1" applyProtection="1"/>
    <xf numFmtId="4" fontId="4" fillId="2" borderId="0" xfId="0" applyNumberFormat="1" applyFont="1" applyFill="1" applyBorder="1" applyProtection="1"/>
    <xf numFmtId="0" fontId="4" fillId="2" borderId="50" xfId="0" applyFont="1" applyFill="1" applyBorder="1" applyProtection="1"/>
    <xf numFmtId="0" fontId="4" fillId="0" borderId="51" xfId="0" applyFont="1" applyBorder="1" applyAlignment="1" applyProtection="1">
      <alignment wrapText="1"/>
    </xf>
    <xf numFmtId="0" fontId="4" fillId="0" borderId="6" xfId="0" applyFont="1" applyBorder="1" applyProtection="1"/>
    <xf numFmtId="4" fontId="4" fillId="0" borderId="6" xfId="0" applyNumberFormat="1" applyFont="1" applyBorder="1" applyAlignment="1" applyProtection="1">
      <alignment wrapText="1"/>
    </xf>
    <xf numFmtId="3" fontId="4" fillId="4" borderId="6" xfId="0" applyNumberFormat="1" applyFont="1" applyFill="1" applyBorder="1" applyProtection="1"/>
    <xf numFmtId="3" fontId="4" fillId="4" borderId="52" xfId="0" applyNumberFormat="1" applyFont="1" applyFill="1" applyBorder="1" applyProtection="1"/>
    <xf numFmtId="0" fontId="4" fillId="2" borderId="1" xfId="0" applyFont="1" applyFill="1" applyBorder="1" applyProtection="1"/>
    <xf numFmtId="0" fontId="4" fillId="2" borderId="23" xfId="0" applyFont="1" applyFill="1" applyBorder="1" applyProtection="1"/>
    <xf numFmtId="4" fontId="4" fillId="0" borderId="0" xfId="0" applyNumberFormat="1" applyFont="1" applyProtection="1"/>
    <xf numFmtId="0" fontId="4" fillId="3" borderId="6" xfId="0" applyFont="1" applyFill="1" applyBorder="1" applyAlignment="1" applyProtection="1">
      <alignment vertical="top" wrapText="1"/>
      <protection locked="0"/>
    </xf>
    <xf numFmtId="16" fontId="4" fillId="3" borderId="51" xfId="0" applyNumberFormat="1" applyFont="1" applyFill="1" applyBorder="1" applyProtection="1">
      <protection locked="0"/>
    </xf>
    <xf numFmtId="0" fontId="4" fillId="3" borderId="6" xfId="0" applyFont="1" applyFill="1" applyBorder="1" applyProtection="1">
      <protection locked="0"/>
    </xf>
    <xf numFmtId="0" fontId="4" fillId="3" borderId="51" xfId="0" applyFont="1" applyFill="1" applyBorder="1" applyProtection="1">
      <protection locked="0"/>
    </xf>
    <xf numFmtId="0" fontId="0" fillId="3" borderId="51" xfId="0" applyFill="1" applyBorder="1" applyProtection="1">
      <protection locked="0"/>
    </xf>
    <xf numFmtId="0" fontId="0" fillId="3" borderId="6" xfId="0" applyFill="1" applyBorder="1" applyProtection="1">
      <protection locked="0"/>
    </xf>
    <xf numFmtId="0" fontId="4" fillId="3" borderId="40" xfId="0" applyFont="1" applyFill="1" applyBorder="1" applyProtection="1">
      <protection locked="0"/>
    </xf>
    <xf numFmtId="0" fontId="4" fillId="3" borderId="41" xfId="0" applyFont="1" applyFill="1" applyBorder="1" applyProtection="1">
      <protection locked="0"/>
    </xf>
    <xf numFmtId="0" fontId="4" fillId="3" borderId="53" xfId="0" applyFont="1" applyFill="1" applyBorder="1" applyProtection="1">
      <protection locked="0"/>
    </xf>
    <xf numFmtId="0" fontId="4" fillId="3" borderId="52" xfId="0" applyFont="1" applyFill="1" applyBorder="1" applyProtection="1">
      <protection locked="0"/>
    </xf>
    <xf numFmtId="0" fontId="4" fillId="0" borderId="0" xfId="0" applyFont="1" applyBorder="1" applyAlignment="1" applyProtection="1"/>
    <xf numFmtId="0" fontId="4" fillId="2" borderId="0" xfId="0" applyFont="1" applyFill="1" applyBorder="1" applyAlignment="1" applyProtection="1"/>
    <xf numFmtId="0" fontId="4" fillId="0" borderId="0" xfId="0" applyFont="1" applyFill="1" applyBorder="1" applyProtection="1"/>
    <xf numFmtId="0" fontId="11" fillId="2" borderId="0" xfId="0" applyFont="1" applyFill="1" applyBorder="1" applyProtection="1"/>
    <xf numFmtId="4" fontId="10" fillId="4" borderId="6" xfId="0" applyNumberFormat="1" applyFont="1" applyFill="1" applyBorder="1" applyAlignment="1" applyProtection="1"/>
    <xf numFmtId="4" fontId="13" fillId="2" borderId="0" xfId="0" applyNumberFormat="1" applyFont="1" applyFill="1" applyBorder="1" applyProtection="1"/>
    <xf numFmtId="0" fontId="0" fillId="0" borderId="0" xfId="0" applyFill="1" applyBorder="1" applyProtection="1"/>
    <xf numFmtId="0" fontId="14" fillId="2" borderId="0" xfId="0" applyFont="1" applyFill="1" applyBorder="1" applyProtection="1"/>
    <xf numFmtId="176" fontId="13" fillId="4" borderId="6" xfId="0" applyNumberFormat="1" applyFont="1" applyFill="1" applyBorder="1" applyAlignment="1" applyProtection="1"/>
    <xf numFmtId="3" fontId="13" fillId="2" borderId="0" xfId="0" applyNumberFormat="1" applyFont="1" applyFill="1" applyBorder="1" applyAlignment="1" applyProtection="1"/>
    <xf numFmtId="3" fontId="13" fillId="2" borderId="0" xfId="0" applyNumberFormat="1" applyFont="1" applyFill="1" applyBorder="1" applyProtection="1"/>
    <xf numFmtId="3" fontId="13" fillId="4" borderId="6" xfId="0" applyNumberFormat="1" applyFont="1" applyFill="1" applyBorder="1" applyAlignment="1" applyProtection="1"/>
    <xf numFmtId="0" fontId="4" fillId="2" borderId="0" xfId="0" applyFont="1" applyFill="1" applyBorder="1" applyAlignment="1" applyProtection="1">
      <alignment horizontal="right"/>
    </xf>
    <xf numFmtId="9" fontId="13" fillId="2" borderId="0" xfId="1" applyFont="1" applyFill="1" applyBorder="1" applyAlignment="1" applyProtection="1"/>
    <xf numFmtId="0" fontId="13" fillId="2" borderId="0" xfId="0" applyFont="1" applyFill="1" applyBorder="1" applyAlignment="1" applyProtection="1">
      <alignment horizontal="right"/>
    </xf>
    <xf numFmtId="9" fontId="13" fillId="4" borderId="6" xfId="0" applyNumberFormat="1" applyFont="1" applyFill="1" applyBorder="1" applyAlignment="1" applyProtection="1"/>
    <xf numFmtId="9" fontId="13" fillId="2" borderId="0" xfId="0" applyNumberFormat="1" applyFont="1" applyFill="1" applyBorder="1" applyAlignment="1" applyProtection="1"/>
    <xf numFmtId="0" fontId="17" fillId="2" borderId="0" xfId="0" applyFont="1" applyFill="1" applyBorder="1" applyAlignment="1" applyProtection="1">
      <alignment horizontal="right"/>
    </xf>
    <xf numFmtId="4" fontId="17" fillId="2" borderId="0" xfId="0" applyNumberFormat="1" applyFont="1" applyFill="1" applyBorder="1" applyAlignment="1" applyProtection="1"/>
    <xf numFmtId="4" fontId="17" fillId="2" borderId="0" xfId="0" applyNumberFormat="1" applyFont="1" applyFill="1" applyBorder="1" applyProtection="1"/>
    <xf numFmtId="0" fontId="13" fillId="2" borderId="0" xfId="0" applyFont="1" applyFill="1" applyBorder="1" applyAlignment="1" applyProtection="1">
      <alignment wrapText="1"/>
    </xf>
    <xf numFmtId="0" fontId="10" fillId="2" borderId="0" xfId="0" applyFont="1" applyFill="1" applyBorder="1" applyProtection="1"/>
    <xf numFmtId="0" fontId="17" fillId="2" borderId="0" xfId="0" applyFont="1" applyFill="1" applyBorder="1" applyAlignment="1" applyProtection="1"/>
    <xf numFmtId="9" fontId="13" fillId="4" borderId="6" xfId="1" applyFont="1" applyFill="1" applyBorder="1" applyAlignment="1" applyProtection="1"/>
    <xf numFmtId="0" fontId="13" fillId="2" borderId="0" xfId="0" applyFont="1" applyFill="1" applyBorder="1" applyAlignment="1" applyProtection="1">
      <alignment horizontal="left"/>
    </xf>
    <xf numFmtId="166" fontId="13" fillId="0" borderId="0" xfId="0" applyNumberFormat="1" applyFont="1" applyFill="1" applyBorder="1" applyProtection="1"/>
    <xf numFmtId="172" fontId="13" fillId="2" borderId="0" xfId="0" applyNumberFormat="1" applyFont="1" applyFill="1" applyBorder="1" applyProtection="1"/>
    <xf numFmtId="4" fontId="13" fillId="4" borderId="6" xfId="0" applyNumberFormat="1" applyFont="1" applyFill="1" applyBorder="1" applyAlignment="1" applyProtection="1"/>
    <xf numFmtId="170" fontId="13" fillId="2" borderId="0" xfId="0" applyNumberFormat="1" applyFont="1" applyFill="1" applyBorder="1" applyAlignment="1" applyProtection="1">
      <alignment vertical="center"/>
    </xf>
    <xf numFmtId="175" fontId="13" fillId="4" borderId="6" xfId="0" applyNumberFormat="1" applyFont="1" applyFill="1" applyBorder="1" applyAlignment="1" applyProtection="1"/>
    <xf numFmtId="1" fontId="13" fillId="2" borderId="0" xfId="0" applyNumberFormat="1" applyFont="1" applyFill="1" applyBorder="1" applyAlignment="1" applyProtection="1"/>
    <xf numFmtId="175" fontId="13" fillId="0" borderId="0" xfId="0" applyNumberFormat="1" applyFont="1" applyFill="1" applyBorder="1" applyAlignment="1" applyProtection="1"/>
    <xf numFmtId="0" fontId="13" fillId="0" borderId="0" xfId="0" applyFont="1" applyFill="1" applyBorder="1" applyAlignment="1" applyProtection="1"/>
    <xf numFmtId="4" fontId="13" fillId="0" borderId="0" xfId="0" applyNumberFormat="1" applyFont="1" applyFill="1" applyBorder="1" applyProtection="1"/>
    <xf numFmtId="44" fontId="13" fillId="0" borderId="0" xfId="0" applyNumberFormat="1" applyFont="1" applyFill="1" applyBorder="1" applyAlignment="1" applyProtection="1"/>
    <xf numFmtId="0" fontId="17" fillId="0" borderId="0" xfId="0" applyFont="1" applyFill="1" applyBorder="1" applyProtection="1"/>
    <xf numFmtId="169" fontId="17" fillId="0" borderId="0" xfId="0" applyNumberFormat="1" applyFont="1" applyFill="1" applyBorder="1" applyProtection="1"/>
    <xf numFmtId="169" fontId="13" fillId="0" borderId="0" xfId="0" applyNumberFormat="1" applyFont="1" applyFill="1" applyBorder="1" applyProtection="1"/>
    <xf numFmtId="0" fontId="4" fillId="0" borderId="0" xfId="0" applyFont="1" applyFill="1" applyBorder="1" applyAlignment="1" applyProtection="1"/>
    <xf numFmtId="4" fontId="4" fillId="0" borderId="0" xfId="0" applyNumberFormat="1" applyFont="1" applyFill="1" applyBorder="1" applyProtection="1"/>
    <xf numFmtId="167" fontId="4" fillId="0" borderId="0" xfId="0" applyNumberFormat="1" applyFont="1" applyFill="1" applyBorder="1" applyProtection="1"/>
    <xf numFmtId="171" fontId="4" fillId="0" borderId="0" xfId="0" applyNumberFormat="1" applyFont="1" applyFill="1" applyBorder="1" applyProtection="1"/>
    <xf numFmtId="0" fontId="4" fillId="0" borderId="0" xfId="0" applyNumberFormat="1" applyFont="1" applyFill="1" applyBorder="1" applyAlignment="1" applyProtection="1"/>
    <xf numFmtId="0" fontId="4" fillId="2" borderId="0" xfId="0" applyFont="1" applyFill="1" applyBorder="1" applyAlignment="1" applyProtection="1">
      <alignment vertical="center"/>
    </xf>
    <xf numFmtId="0" fontId="0" fillId="2" borderId="0" xfId="0" applyFill="1" applyBorder="1" applyAlignment="1" applyProtection="1">
      <alignment vertical="center"/>
    </xf>
    <xf numFmtId="0" fontId="0" fillId="2" borderId="0" xfId="0" applyFill="1" applyBorder="1" applyProtection="1"/>
    <xf numFmtId="0" fontId="11" fillId="2" borderId="0" xfId="0" applyFont="1" applyFill="1" applyBorder="1" applyAlignment="1" applyProtection="1">
      <alignment vertical="center"/>
    </xf>
    <xf numFmtId="0" fontId="13" fillId="0" borderId="0" xfId="0" applyFont="1" applyFill="1" applyBorder="1" applyAlignment="1" applyProtection="1">
      <alignment horizontal="center"/>
    </xf>
    <xf numFmtId="0" fontId="15" fillId="2" borderId="0" xfId="0" applyFont="1" applyFill="1" applyProtection="1"/>
    <xf numFmtId="0" fontId="10" fillId="2" borderId="0" xfId="0" applyFont="1" applyFill="1" applyBorder="1" applyAlignment="1" applyProtection="1">
      <alignment horizontal="left" vertical="center"/>
    </xf>
    <xf numFmtId="0" fontId="12" fillId="2" borderId="0" xfId="0" applyFont="1" applyFill="1" applyBorder="1" applyAlignment="1" applyProtection="1">
      <alignment vertical="center"/>
    </xf>
    <xf numFmtId="0" fontId="5" fillId="2" borderId="0" xfId="0" applyFont="1" applyFill="1" applyBorder="1" applyAlignment="1" applyProtection="1">
      <alignment vertical="center"/>
    </xf>
    <xf numFmtId="0" fontId="5" fillId="2" borderId="0" xfId="0" applyFont="1" applyFill="1" applyBorder="1" applyProtection="1"/>
    <xf numFmtId="0" fontId="13" fillId="2" borderId="0" xfId="0" quotePrefix="1" applyFont="1" applyFill="1" applyBorder="1" applyAlignment="1" applyProtection="1">
      <alignment horizontal="left" vertical="center" indent="1"/>
    </xf>
    <xf numFmtId="0" fontId="13" fillId="2" borderId="0" xfId="0" applyFont="1" applyFill="1" applyBorder="1" applyAlignment="1" applyProtection="1">
      <alignment horizontal="left" vertical="center" indent="1"/>
    </xf>
    <xf numFmtId="0" fontId="2" fillId="2" borderId="0" xfId="0" applyFont="1" applyFill="1" applyBorder="1" applyAlignment="1" applyProtection="1">
      <alignment vertical="center"/>
    </xf>
    <xf numFmtId="0" fontId="2" fillId="2" borderId="0" xfId="0" applyFont="1" applyFill="1" applyBorder="1" applyProtection="1"/>
    <xf numFmtId="0" fontId="27" fillId="2" borderId="0" xfId="0" applyFont="1" applyFill="1" applyBorder="1" applyAlignment="1" applyProtection="1">
      <alignment vertical="center"/>
    </xf>
    <xf numFmtId="0" fontId="0" fillId="2" borderId="0" xfId="0" applyFill="1" applyBorder="1" applyAlignment="1" applyProtection="1">
      <alignment horizontal="left" vertical="center"/>
    </xf>
    <xf numFmtId="0" fontId="0" fillId="2" borderId="0" xfId="0" applyFill="1" applyBorder="1" applyAlignment="1" applyProtection="1">
      <alignment horizontal="left"/>
    </xf>
    <xf numFmtId="0" fontId="32" fillId="2" borderId="0" xfId="0" applyFont="1" applyFill="1" applyBorder="1" applyAlignment="1" applyProtection="1">
      <alignment vertical="center" wrapText="1"/>
    </xf>
    <xf numFmtId="0" fontId="10" fillId="2" borderId="0" xfId="0" applyFont="1" applyFill="1" applyBorder="1" applyAlignment="1" applyProtection="1">
      <alignment vertical="center" wrapText="1"/>
    </xf>
    <xf numFmtId="0" fontId="6" fillId="2" borderId="0" xfId="0" applyFont="1" applyFill="1" applyBorder="1" applyAlignment="1" applyProtection="1">
      <alignment vertical="center"/>
    </xf>
    <xf numFmtId="0" fontId="6" fillId="2" borderId="0" xfId="0" applyFont="1" applyFill="1" applyBorder="1" applyProtection="1"/>
    <xf numFmtId="0" fontId="2" fillId="2" borderId="54" xfId="0" applyFont="1" applyFill="1" applyBorder="1" applyProtection="1"/>
    <xf numFmtId="0" fontId="2" fillId="2" borderId="55" xfId="0" applyFont="1" applyFill="1" applyBorder="1" applyProtection="1"/>
    <xf numFmtId="0" fontId="2" fillId="2" borderId="56" xfId="0" applyFont="1" applyFill="1" applyBorder="1" applyProtection="1"/>
    <xf numFmtId="0" fontId="10" fillId="2" borderId="22" xfId="0" applyFont="1" applyFill="1" applyBorder="1" applyAlignment="1" applyProtection="1">
      <alignment vertical="center"/>
    </xf>
    <xf numFmtId="0" fontId="11" fillId="0" borderId="10" xfId="0" applyFont="1" applyBorder="1" applyAlignment="1" applyProtection="1">
      <alignment vertical="top"/>
    </xf>
    <xf numFmtId="0" fontId="11" fillId="0" borderId="57" xfId="0" applyFont="1" applyBorder="1" applyAlignment="1" applyProtection="1">
      <alignment vertical="top"/>
    </xf>
    <xf numFmtId="0" fontId="13" fillId="2" borderId="13" xfId="0" applyFont="1" applyFill="1" applyBorder="1" applyProtection="1"/>
    <xf numFmtId="176" fontId="10" fillId="2" borderId="0" xfId="0" applyNumberFormat="1" applyFont="1" applyFill="1" applyBorder="1" applyProtection="1"/>
    <xf numFmtId="0" fontId="10" fillId="2" borderId="13" xfId="0" applyFont="1" applyFill="1" applyBorder="1" applyAlignment="1" applyProtection="1">
      <alignment horizontal="center"/>
    </xf>
    <xf numFmtId="0" fontId="13" fillId="2" borderId="7" xfId="0" applyFont="1" applyFill="1" applyBorder="1" applyProtection="1"/>
    <xf numFmtId="0" fontId="13" fillId="2" borderId="11" xfId="0" applyFont="1" applyFill="1" applyBorder="1" applyProtection="1"/>
    <xf numFmtId="0" fontId="13" fillId="2" borderId="30" xfId="0" applyFont="1" applyFill="1" applyBorder="1" applyProtection="1"/>
    <xf numFmtId="0" fontId="13" fillId="2" borderId="7" xfId="0" applyFont="1" applyFill="1" applyBorder="1" applyAlignment="1" applyProtection="1"/>
    <xf numFmtId="0" fontId="13" fillId="2" borderId="10" xfId="0" applyFont="1" applyFill="1" applyBorder="1" applyProtection="1"/>
    <xf numFmtId="0" fontId="13" fillId="2" borderId="57" xfId="0" applyFont="1" applyFill="1" applyBorder="1" applyProtection="1"/>
    <xf numFmtId="0" fontId="13" fillId="2" borderId="9" xfId="0" quotePrefix="1" applyFont="1" applyFill="1" applyBorder="1" applyProtection="1"/>
    <xf numFmtId="0" fontId="13" fillId="2" borderId="30" xfId="0" applyFont="1" applyFill="1" applyBorder="1" applyAlignment="1" applyProtection="1">
      <alignment horizontal="center"/>
    </xf>
    <xf numFmtId="2" fontId="13" fillId="2" borderId="7" xfId="0" applyNumberFormat="1" applyFont="1" applyFill="1" applyBorder="1" applyAlignment="1" applyProtection="1"/>
    <xf numFmtId="9" fontId="13" fillId="2" borderId="7" xfId="0" applyNumberFormat="1" applyFont="1" applyFill="1" applyBorder="1" applyProtection="1"/>
    <xf numFmtId="0" fontId="0" fillId="0" borderId="7" xfId="0" applyBorder="1" applyAlignment="1" applyProtection="1">
      <alignment horizontal="right"/>
    </xf>
    <xf numFmtId="0" fontId="0" fillId="0" borderId="11" xfId="0" applyBorder="1" applyProtection="1"/>
    <xf numFmtId="9" fontId="13" fillId="2" borderId="7" xfId="0" applyNumberFormat="1" applyFont="1" applyFill="1" applyBorder="1" applyAlignment="1" applyProtection="1">
      <alignment horizontal="right"/>
    </xf>
    <xf numFmtId="0" fontId="0" fillId="4" borderId="8" xfId="0" applyFill="1" applyBorder="1" applyAlignment="1" applyProtection="1">
      <alignment horizontal="center"/>
    </xf>
    <xf numFmtId="9" fontId="13" fillId="2" borderId="57" xfId="0" applyNumberFormat="1" applyFont="1" applyFill="1" applyBorder="1" applyAlignment="1" applyProtection="1">
      <alignment horizontal="left"/>
    </xf>
    <xf numFmtId="0" fontId="13" fillId="2" borderId="57" xfId="0" applyFont="1" applyFill="1" applyBorder="1" applyAlignment="1" applyProtection="1"/>
    <xf numFmtId="0" fontId="1" fillId="0" borderId="7" xfId="0" applyFont="1" applyFill="1" applyBorder="1" applyProtection="1"/>
    <xf numFmtId="0" fontId="0" fillId="4" borderId="0" xfId="0" applyFill="1" applyBorder="1" applyAlignment="1" applyProtection="1">
      <alignment horizontal="center"/>
    </xf>
    <xf numFmtId="0" fontId="0" fillId="0" borderId="10" xfId="0" applyBorder="1" applyAlignment="1" applyProtection="1">
      <alignment horizontal="right"/>
    </xf>
    <xf numFmtId="0" fontId="0" fillId="0" borderId="11" xfId="0" applyBorder="1" applyAlignment="1" applyProtection="1">
      <alignment horizontal="right"/>
    </xf>
    <xf numFmtId="0" fontId="0" fillId="0" borderId="12" xfId="0" applyBorder="1" applyProtection="1"/>
    <xf numFmtId="0" fontId="13" fillId="4" borderId="0" xfId="0" applyFont="1" applyFill="1" applyBorder="1" applyAlignment="1" applyProtection="1">
      <alignment wrapText="1"/>
    </xf>
    <xf numFmtId="0" fontId="13" fillId="2" borderId="30" xfId="0" applyFont="1" applyFill="1" applyBorder="1" applyAlignment="1" applyProtection="1">
      <alignment wrapText="1"/>
    </xf>
    <xf numFmtId="0" fontId="13" fillId="2" borderId="7" xfId="0" applyFont="1" applyFill="1" applyBorder="1" applyAlignment="1" applyProtection="1">
      <alignment wrapText="1"/>
    </xf>
    <xf numFmtId="0" fontId="13" fillId="2" borderId="58" xfId="0" applyFont="1" applyFill="1" applyBorder="1" applyProtection="1"/>
    <xf numFmtId="0" fontId="13" fillId="2" borderId="5" xfId="0" applyFont="1" applyFill="1" applyBorder="1" applyProtection="1"/>
    <xf numFmtId="0" fontId="13" fillId="0" borderId="10" xfId="0" applyFont="1" applyBorder="1" applyProtection="1"/>
    <xf numFmtId="0" fontId="13" fillId="0" borderId="57" xfId="0" applyFont="1" applyBorder="1" applyProtection="1"/>
    <xf numFmtId="0" fontId="13" fillId="0" borderId="7" xfId="0" applyFont="1" applyBorder="1" applyProtection="1"/>
    <xf numFmtId="0" fontId="13" fillId="0" borderId="11" xfId="0" applyFont="1" applyBorder="1" applyProtection="1"/>
    <xf numFmtId="0" fontId="12" fillId="2" borderId="8" xfId="0" applyFont="1" applyFill="1" applyBorder="1" applyProtection="1"/>
    <xf numFmtId="0" fontId="12" fillId="2" borderId="9" xfId="0" applyFont="1" applyFill="1" applyBorder="1" applyProtection="1"/>
    <xf numFmtId="0" fontId="12" fillId="2" borderId="7" xfId="0" applyFont="1" applyFill="1" applyBorder="1" applyProtection="1"/>
    <xf numFmtId="0" fontId="12" fillId="2" borderId="11" xfId="0" applyFont="1" applyFill="1" applyBorder="1" applyProtection="1"/>
    <xf numFmtId="0" fontId="12" fillId="2" borderId="59" xfId="0" applyFont="1" applyFill="1" applyBorder="1" applyProtection="1"/>
    <xf numFmtId="0" fontId="12" fillId="2" borderId="60" xfId="0" applyFont="1" applyFill="1" applyBorder="1" applyProtection="1"/>
    <xf numFmtId="1" fontId="10" fillId="4" borderId="0" xfId="0" applyNumberFormat="1" applyFont="1" applyFill="1" applyBorder="1" applyProtection="1"/>
    <xf numFmtId="0" fontId="13" fillId="2" borderId="41" xfId="0" applyFont="1" applyFill="1" applyBorder="1" applyProtection="1"/>
    <xf numFmtId="0" fontId="13" fillId="2" borderId="56" xfId="0" applyFont="1" applyFill="1" applyBorder="1" applyProtection="1"/>
    <xf numFmtId="42" fontId="13" fillId="4" borderId="29" xfId="0" applyNumberFormat="1" applyFont="1" applyFill="1" applyBorder="1" applyProtection="1"/>
    <xf numFmtId="10" fontId="13" fillId="4" borderId="28" xfId="0" applyNumberFormat="1" applyFont="1" applyFill="1" applyBorder="1" applyAlignment="1" applyProtection="1">
      <alignment horizontal="center"/>
    </xf>
    <xf numFmtId="0" fontId="13" fillId="2" borderId="12" xfId="0" applyFont="1" applyFill="1" applyBorder="1" applyProtection="1"/>
    <xf numFmtId="42" fontId="13" fillId="4" borderId="0" xfId="0" applyNumberFormat="1" applyFont="1" applyFill="1" applyBorder="1" applyProtection="1"/>
    <xf numFmtId="10" fontId="13" fillId="4" borderId="19" xfId="0" applyNumberFormat="1" applyFont="1" applyFill="1" applyBorder="1" applyAlignment="1" applyProtection="1">
      <alignment horizontal="center"/>
    </xf>
    <xf numFmtId="0" fontId="13" fillId="0" borderId="3" xfId="0" applyFont="1" applyFill="1" applyBorder="1" applyProtection="1"/>
    <xf numFmtId="0" fontId="10" fillId="0" borderId="61" xfId="0" applyFont="1" applyFill="1" applyBorder="1" applyProtection="1"/>
    <xf numFmtId="0" fontId="10" fillId="0" borderId="62" xfId="0" applyFont="1" applyFill="1" applyBorder="1" applyProtection="1"/>
    <xf numFmtId="0" fontId="10" fillId="0" borderId="63" xfId="0" applyFont="1" applyFill="1" applyBorder="1" applyProtection="1"/>
    <xf numFmtId="42" fontId="13" fillId="4" borderId="4" xfId="0" applyNumberFormat="1" applyFont="1" applyFill="1" applyBorder="1" applyProtection="1"/>
    <xf numFmtId="42" fontId="10" fillId="4" borderId="6" xfId="0" applyNumberFormat="1" applyFont="1" applyFill="1" applyBorder="1" applyProtection="1"/>
    <xf numFmtId="10" fontId="10" fillId="4" borderId="6" xfId="0" applyNumberFormat="1" applyFont="1" applyFill="1" applyBorder="1" applyAlignment="1" applyProtection="1">
      <alignment horizontal="center"/>
    </xf>
    <xf numFmtId="0" fontId="16" fillId="2" borderId="0" xfId="0" applyFont="1" applyFill="1" applyBorder="1" applyAlignment="1" applyProtection="1">
      <alignment horizontal="center"/>
    </xf>
    <xf numFmtId="0" fontId="22" fillId="0" borderId="0" xfId="0" applyFont="1" applyFill="1" applyBorder="1" applyProtection="1"/>
    <xf numFmtId="3" fontId="13" fillId="2" borderId="58" xfId="0" applyNumberFormat="1" applyFont="1" applyFill="1" applyBorder="1" applyProtection="1"/>
    <xf numFmtId="42" fontId="13" fillId="2" borderId="0" xfId="0" applyNumberFormat="1" applyFont="1" applyFill="1" applyBorder="1" applyProtection="1"/>
    <xf numFmtId="177" fontId="13" fillId="2" borderId="12" xfId="3" applyNumberFormat="1" applyFont="1" applyFill="1" applyBorder="1" applyProtection="1"/>
    <xf numFmtId="3" fontId="13" fillId="2" borderId="12" xfId="0" applyNumberFormat="1" applyFont="1" applyFill="1" applyBorder="1" applyProtection="1"/>
    <xf numFmtId="1" fontId="13" fillId="2" borderId="0" xfId="0" applyNumberFormat="1" applyFont="1" applyFill="1" applyBorder="1" applyProtection="1"/>
    <xf numFmtId="3" fontId="13" fillId="2" borderId="0" xfId="0" applyNumberFormat="1" applyFont="1" applyFill="1" applyBorder="1" applyAlignment="1" applyProtection="1">
      <alignment horizontal="right"/>
    </xf>
    <xf numFmtId="170" fontId="13" fillId="2" borderId="0" xfId="0" applyNumberFormat="1" applyFont="1" applyFill="1" applyBorder="1" applyProtection="1"/>
    <xf numFmtId="166" fontId="13" fillId="2" borderId="0" xfId="0" applyNumberFormat="1" applyFont="1" applyFill="1" applyBorder="1" applyProtection="1"/>
    <xf numFmtId="169" fontId="13" fillId="2" borderId="0" xfId="0" applyNumberFormat="1" applyFont="1" applyFill="1" applyBorder="1" applyProtection="1"/>
    <xf numFmtId="2" fontId="13" fillId="2" borderId="0" xfId="0" applyNumberFormat="1" applyFont="1" applyFill="1" applyBorder="1" applyProtection="1"/>
    <xf numFmtId="174" fontId="13" fillId="3" borderId="0" xfId="0" applyNumberFormat="1" applyFont="1" applyFill="1" applyBorder="1" applyAlignment="1" applyProtection="1">
      <alignment horizontal="right" vertical="center"/>
      <protection locked="0"/>
    </xf>
    <xf numFmtId="0" fontId="17" fillId="5" borderId="0" xfId="0" applyFont="1" applyFill="1" applyBorder="1" applyProtection="1"/>
    <xf numFmtId="0" fontId="13" fillId="3" borderId="6" xfId="0" applyFont="1" applyFill="1" applyBorder="1" applyAlignment="1" applyProtection="1">
      <alignment horizontal="center" vertical="top"/>
      <protection locked="0"/>
    </xf>
    <xf numFmtId="0" fontId="0" fillId="0" borderId="0" xfId="0" applyBorder="1" applyAlignment="1" applyProtection="1"/>
    <xf numFmtId="4" fontId="23" fillId="2" borderId="0" xfId="0" applyNumberFormat="1" applyFont="1" applyFill="1" applyBorder="1" applyAlignment="1" applyProtection="1"/>
    <xf numFmtId="4" fontId="10" fillId="2" borderId="0" xfId="0" applyNumberFormat="1" applyFont="1" applyFill="1" applyBorder="1" applyAlignment="1" applyProtection="1"/>
    <xf numFmtId="4" fontId="0" fillId="2" borderId="0" xfId="0" applyNumberFormat="1" applyFill="1" applyBorder="1" applyAlignment="1">
      <alignment horizontal="center"/>
    </xf>
    <xf numFmtId="4" fontId="10" fillId="2" borderId="0" xfId="0" applyNumberFormat="1" applyFont="1" applyFill="1" applyBorder="1" applyAlignment="1" applyProtection="1">
      <alignment horizontal="left"/>
    </xf>
    <xf numFmtId="0" fontId="4" fillId="2" borderId="0" xfId="0" applyFont="1" applyFill="1" applyAlignment="1" applyProtection="1"/>
    <xf numFmtId="0" fontId="11" fillId="2" borderId="0" xfId="0" applyFont="1" applyFill="1" applyAlignment="1" applyProtection="1">
      <alignment vertical="center"/>
    </xf>
    <xf numFmtId="4" fontId="13" fillId="2" borderId="0" xfId="0" applyNumberFormat="1" applyFont="1" applyFill="1" applyBorder="1" applyAlignment="1" applyProtection="1">
      <alignment horizontal="center" vertical="center"/>
    </xf>
    <xf numFmtId="0" fontId="13" fillId="2" borderId="30" xfId="0" applyFont="1" applyFill="1" applyBorder="1" applyAlignment="1" applyProtection="1">
      <alignment vertical="center"/>
    </xf>
    <xf numFmtId="0" fontId="13" fillId="2" borderId="7" xfId="0" applyFont="1" applyFill="1" applyBorder="1" applyAlignment="1" applyProtection="1">
      <alignment vertical="center"/>
    </xf>
    <xf numFmtId="0" fontId="17" fillId="2" borderId="0" xfId="0" applyFont="1" applyFill="1" applyBorder="1" applyAlignment="1" applyProtection="1">
      <alignment vertical="center"/>
    </xf>
    <xf numFmtId="0" fontId="0" fillId="0" borderId="0" xfId="0" applyNumberFormat="1"/>
    <xf numFmtId="0" fontId="33" fillId="2" borderId="0" xfId="0" applyFont="1" applyFill="1"/>
    <xf numFmtId="0" fontId="2" fillId="2" borderId="0" xfId="0" applyFont="1" applyFill="1"/>
    <xf numFmtId="0" fontId="0" fillId="2" borderId="24" xfId="0" applyFill="1" applyBorder="1"/>
    <xf numFmtId="4" fontId="0" fillId="2" borderId="0" xfId="0" applyNumberFormat="1" applyFill="1" applyProtection="1"/>
    <xf numFmtId="0" fontId="0" fillId="0" borderId="0" xfId="0" applyFill="1"/>
    <xf numFmtId="4" fontId="0" fillId="4" borderId="6" xfId="0" applyNumberFormat="1" applyFill="1" applyBorder="1"/>
    <xf numFmtId="1" fontId="0" fillId="3" borderId="6" xfId="0" applyNumberFormat="1" applyFill="1" applyBorder="1" applyProtection="1">
      <protection locked="0"/>
    </xf>
    <xf numFmtId="3" fontId="0" fillId="3" borderId="6" xfId="0" applyNumberFormat="1" applyFill="1" applyBorder="1" applyProtection="1">
      <protection locked="0"/>
    </xf>
    <xf numFmtId="4" fontId="0" fillId="3" borderId="6" xfId="0" applyNumberFormat="1" applyFill="1" applyBorder="1" applyProtection="1">
      <protection locked="0"/>
    </xf>
    <xf numFmtId="4" fontId="2" fillId="4" borderId="6" xfId="0" applyNumberFormat="1" applyFont="1" applyFill="1" applyBorder="1"/>
    <xf numFmtId="0" fontId="0" fillId="0" borderId="0" xfId="0" applyAlignment="1">
      <alignment vertical="top" wrapText="1"/>
    </xf>
    <xf numFmtId="0" fontId="4" fillId="2" borderId="0" xfId="0" applyFont="1" applyFill="1" applyBorder="1" applyAlignment="1" applyProtection="1">
      <alignment vertical="top"/>
    </xf>
    <xf numFmtId="0" fontId="10" fillId="2" borderId="0" xfId="0" applyFont="1" applyFill="1" applyBorder="1" applyAlignment="1" applyProtection="1">
      <alignment horizontal="left" vertical="top"/>
    </xf>
    <xf numFmtId="0" fontId="10" fillId="2" borderId="0" xfId="0" applyFont="1" applyFill="1" applyBorder="1" applyAlignment="1" applyProtection="1">
      <alignment horizontal="left"/>
    </xf>
    <xf numFmtId="0" fontId="16" fillId="2" borderId="0" xfId="0" applyFont="1" applyFill="1" applyBorder="1" applyAlignment="1" applyProtection="1">
      <alignment vertical="center" wrapText="1"/>
    </xf>
    <xf numFmtId="4" fontId="0" fillId="4" borderId="6" xfId="0" applyNumberFormat="1" applyFill="1" applyBorder="1" applyProtection="1">
      <protection locked="0"/>
    </xf>
    <xf numFmtId="0" fontId="10" fillId="0" borderId="6" xfId="0" applyFont="1" applyFill="1" applyBorder="1" applyAlignment="1" applyProtection="1">
      <alignment horizontal="center" vertical="center" wrapText="1"/>
      <protection locked="0"/>
    </xf>
    <xf numFmtId="4" fontId="10" fillId="4" borderId="6" xfId="0" applyNumberFormat="1" applyFont="1" applyFill="1" applyBorder="1" applyAlignment="1" applyProtection="1">
      <alignment vertical="center" wrapText="1"/>
      <protection locked="0"/>
    </xf>
    <xf numFmtId="0" fontId="10" fillId="4" borderId="6" xfId="0" applyFont="1" applyFill="1" applyBorder="1" applyAlignment="1" applyProtection="1">
      <alignment horizontal="center" vertical="center" wrapText="1"/>
      <protection locked="0"/>
    </xf>
    <xf numFmtId="0" fontId="13" fillId="2" borderId="64" xfId="0" applyFont="1" applyFill="1" applyBorder="1" applyAlignment="1" applyProtection="1">
      <alignment horizontal="center" vertical="center"/>
      <protection locked="0"/>
    </xf>
    <xf numFmtId="173" fontId="10" fillId="2" borderId="65" xfId="0" applyNumberFormat="1" applyFont="1" applyFill="1" applyBorder="1" applyAlignment="1" applyProtection="1">
      <alignment horizontal="center" vertical="center"/>
      <protection locked="0"/>
    </xf>
    <xf numFmtId="173" fontId="10" fillId="2" borderId="66" xfId="0" applyNumberFormat="1" applyFont="1" applyFill="1" applyBorder="1" applyAlignment="1" applyProtection="1">
      <alignment horizontal="center" vertical="center"/>
      <protection locked="0"/>
    </xf>
    <xf numFmtId="0" fontId="13" fillId="2" borderId="66" xfId="0" applyFont="1" applyFill="1" applyBorder="1" applyAlignment="1" applyProtection="1">
      <alignment horizontal="center" vertical="center"/>
      <protection locked="0"/>
    </xf>
    <xf numFmtId="0" fontId="13" fillId="2" borderId="67" xfId="0" applyFont="1" applyFill="1" applyBorder="1" applyAlignment="1" applyProtection="1">
      <alignment horizontal="center" vertical="center"/>
      <protection locked="0"/>
    </xf>
    <xf numFmtId="20" fontId="13" fillId="4" borderId="6" xfId="1" applyNumberFormat="1" applyFont="1" applyFill="1" applyBorder="1" applyAlignment="1" applyProtection="1">
      <alignment horizontal="center" vertical="center"/>
      <protection locked="0"/>
    </xf>
    <xf numFmtId="173" fontId="13" fillId="4" borderId="6" xfId="1" applyNumberFormat="1" applyFont="1" applyFill="1" applyBorder="1" applyAlignment="1" applyProtection="1">
      <alignment horizontal="center" vertical="center"/>
      <protection locked="0"/>
    </xf>
    <xf numFmtId="173" fontId="17" fillId="4" borderId="6" xfId="1" applyNumberFormat="1" applyFont="1" applyFill="1" applyBorder="1" applyAlignment="1" applyProtection="1">
      <alignment horizontal="center" vertical="center"/>
      <protection locked="0"/>
    </xf>
    <xf numFmtId="173" fontId="17" fillId="2" borderId="68" xfId="1" applyNumberFormat="1" applyFont="1" applyFill="1" applyBorder="1" applyAlignment="1" applyProtection="1">
      <alignment horizontal="center" vertical="center"/>
      <protection locked="0"/>
    </xf>
    <xf numFmtId="173" fontId="17" fillId="2" borderId="69" xfId="1" applyNumberFormat="1" applyFont="1" applyFill="1" applyBorder="1" applyAlignment="1" applyProtection="1">
      <alignment horizontal="center" vertical="center"/>
      <protection locked="0"/>
    </xf>
    <xf numFmtId="173" fontId="17" fillId="2" borderId="70" xfId="1" applyNumberFormat="1" applyFont="1" applyFill="1" applyBorder="1" applyAlignment="1" applyProtection="1">
      <alignment horizontal="center" vertical="center"/>
      <protection locked="0"/>
    </xf>
    <xf numFmtId="0" fontId="13" fillId="2" borderId="64" xfId="0" applyFont="1" applyFill="1" applyBorder="1" applyAlignment="1" applyProtection="1">
      <alignment vertical="center"/>
      <protection locked="0"/>
    </xf>
    <xf numFmtId="0" fontId="13" fillId="2" borderId="65" xfId="0" applyFont="1" applyFill="1" applyBorder="1" applyAlignment="1" applyProtection="1">
      <alignment vertical="center"/>
      <protection locked="0"/>
    </xf>
    <xf numFmtId="0" fontId="13" fillId="2" borderId="66" xfId="0" applyFont="1" applyFill="1" applyBorder="1" applyAlignment="1" applyProtection="1">
      <alignment vertical="center"/>
      <protection locked="0"/>
    </xf>
    <xf numFmtId="0" fontId="13" fillId="2" borderId="67" xfId="0" applyFont="1" applyFill="1" applyBorder="1" applyAlignment="1" applyProtection="1">
      <alignment vertical="center"/>
      <protection locked="0"/>
    </xf>
    <xf numFmtId="0" fontId="13" fillId="2" borderId="65" xfId="0" applyFont="1" applyFill="1" applyBorder="1" applyAlignment="1" applyProtection="1">
      <alignment horizontal="center" vertical="center"/>
      <protection locked="0"/>
    </xf>
    <xf numFmtId="42" fontId="13" fillId="4" borderId="6" xfId="0" applyNumberFormat="1" applyFont="1" applyFill="1" applyBorder="1" applyAlignment="1" applyProtection="1">
      <alignment horizontal="center" vertical="center"/>
      <protection locked="0"/>
    </xf>
    <xf numFmtId="0" fontId="13" fillId="2" borderId="68" xfId="0" applyFont="1" applyFill="1" applyBorder="1" applyAlignment="1" applyProtection="1">
      <alignment horizontal="left" vertical="center"/>
      <protection locked="0"/>
    </xf>
    <xf numFmtId="0" fontId="13" fillId="2" borderId="69" xfId="0" applyFont="1" applyFill="1" applyBorder="1" applyAlignment="1" applyProtection="1">
      <alignment horizontal="left" vertical="center"/>
      <protection locked="0"/>
    </xf>
    <xf numFmtId="0" fontId="13" fillId="2" borderId="70" xfId="0" applyFont="1" applyFill="1" applyBorder="1" applyAlignment="1" applyProtection="1">
      <alignment horizontal="left" vertical="center"/>
      <protection locked="0"/>
    </xf>
    <xf numFmtId="168" fontId="13" fillId="2" borderId="68" xfId="0" applyNumberFormat="1" applyFont="1" applyFill="1" applyBorder="1" applyAlignment="1" applyProtection="1">
      <alignment horizontal="center" vertical="center"/>
      <protection locked="0"/>
    </xf>
    <xf numFmtId="168" fontId="13" fillId="2" borderId="69" xfId="0" applyNumberFormat="1" applyFont="1" applyFill="1" applyBorder="1" applyAlignment="1" applyProtection="1">
      <alignment horizontal="center" vertical="center"/>
      <protection locked="0"/>
    </xf>
    <xf numFmtId="168" fontId="13" fillId="2" borderId="70" xfId="0" applyNumberFormat="1" applyFont="1" applyFill="1" applyBorder="1" applyAlignment="1" applyProtection="1">
      <alignment horizontal="center" vertical="center"/>
      <protection locked="0"/>
    </xf>
    <xf numFmtId="3" fontId="13" fillId="4" borderId="6" xfId="0" applyNumberFormat="1" applyFont="1" applyFill="1" applyBorder="1" applyAlignment="1" applyProtection="1">
      <alignment horizontal="right" vertical="center"/>
      <protection locked="0"/>
    </xf>
    <xf numFmtId="3" fontId="32" fillId="2" borderId="64" xfId="0" applyNumberFormat="1" applyFont="1" applyFill="1" applyBorder="1" applyAlignment="1" applyProtection="1">
      <alignment vertical="center"/>
      <protection locked="0"/>
    </xf>
    <xf numFmtId="3" fontId="32" fillId="2" borderId="71" xfId="0" applyNumberFormat="1" applyFont="1" applyFill="1" applyBorder="1" applyAlignment="1" applyProtection="1">
      <alignment vertical="center"/>
      <protection locked="0"/>
    </xf>
    <xf numFmtId="3" fontId="32" fillId="2" borderId="72" xfId="0" applyNumberFormat="1" applyFont="1" applyFill="1" applyBorder="1" applyAlignment="1" applyProtection="1">
      <alignment vertical="center"/>
      <protection locked="0"/>
    </xf>
    <xf numFmtId="3" fontId="32" fillId="2" borderId="64" xfId="0" applyNumberFormat="1" applyFont="1" applyFill="1" applyBorder="1" applyAlignment="1" applyProtection="1">
      <alignment horizontal="right" vertical="center"/>
      <protection locked="0"/>
    </xf>
    <xf numFmtId="3" fontId="32" fillId="2" borderId="71" xfId="0" applyNumberFormat="1" applyFont="1" applyFill="1" applyBorder="1" applyAlignment="1" applyProtection="1">
      <alignment horizontal="left" vertical="center"/>
      <protection locked="0"/>
    </xf>
    <xf numFmtId="3" fontId="32" fillId="2" borderId="71" xfId="0" applyNumberFormat="1" applyFont="1" applyFill="1" applyBorder="1" applyAlignment="1" applyProtection="1">
      <alignment horizontal="right" vertical="center"/>
      <protection locked="0"/>
    </xf>
    <xf numFmtId="0" fontId="13" fillId="2" borderId="71" xfId="0" applyFont="1" applyFill="1" applyBorder="1" applyAlignment="1" applyProtection="1">
      <alignment vertical="center"/>
      <protection locked="0"/>
    </xf>
    <xf numFmtId="0" fontId="13" fillId="2" borderId="72" xfId="0" applyFont="1" applyFill="1" applyBorder="1" applyAlignment="1" applyProtection="1">
      <alignment vertical="center"/>
      <protection locked="0"/>
    </xf>
    <xf numFmtId="2" fontId="10" fillId="4" borderId="6" xfId="0" applyNumberFormat="1" applyFont="1" applyFill="1" applyBorder="1" applyAlignment="1" applyProtection="1">
      <alignment horizontal="center" vertical="center"/>
      <protection locked="0"/>
    </xf>
    <xf numFmtId="4" fontId="10" fillId="2" borderId="64" xfId="0" applyNumberFormat="1" applyFont="1" applyFill="1" applyBorder="1" applyAlignment="1" applyProtection="1">
      <alignment vertical="center"/>
      <protection locked="0"/>
    </xf>
    <xf numFmtId="4" fontId="10" fillId="2" borderId="71" xfId="0" applyNumberFormat="1" applyFont="1" applyFill="1" applyBorder="1" applyAlignment="1" applyProtection="1">
      <alignment vertical="center"/>
      <protection locked="0"/>
    </xf>
    <xf numFmtId="4" fontId="10" fillId="2" borderId="72" xfId="0" applyNumberFormat="1" applyFont="1" applyFill="1" applyBorder="1" applyAlignment="1" applyProtection="1">
      <alignment vertical="center"/>
      <protection locked="0"/>
    </xf>
    <xf numFmtId="4" fontId="16" fillId="4" borderId="6" xfId="0" applyNumberFormat="1" applyFont="1" applyFill="1" applyBorder="1" applyAlignment="1" applyProtection="1">
      <alignment vertical="center"/>
      <protection locked="0"/>
    </xf>
    <xf numFmtId="4" fontId="10" fillId="4" borderId="6" xfId="0" applyNumberFormat="1" applyFont="1" applyFill="1" applyBorder="1" applyAlignment="1" applyProtection="1">
      <alignment vertical="center"/>
      <protection locked="0"/>
    </xf>
    <xf numFmtId="3" fontId="32" fillId="2" borderId="6" xfId="0" applyNumberFormat="1" applyFont="1" applyFill="1" applyBorder="1" applyAlignment="1" applyProtection="1">
      <alignment vertical="center"/>
      <protection locked="0"/>
    </xf>
    <xf numFmtId="0" fontId="13" fillId="2" borderId="73" xfId="0" applyFont="1" applyFill="1" applyBorder="1" applyAlignment="1" applyProtection="1">
      <alignment vertical="center"/>
      <protection locked="0"/>
    </xf>
    <xf numFmtId="0" fontId="13" fillId="2" borderId="74" xfId="0" applyFont="1" applyFill="1" applyBorder="1" applyAlignment="1" applyProtection="1">
      <alignment vertical="center"/>
      <protection locked="0"/>
    </xf>
    <xf numFmtId="0" fontId="13" fillId="2" borderId="75" xfId="0" applyFont="1" applyFill="1" applyBorder="1" applyAlignment="1" applyProtection="1">
      <alignment vertical="center"/>
      <protection locked="0"/>
    </xf>
    <xf numFmtId="178" fontId="10" fillId="4" borderId="6" xfId="0" applyNumberFormat="1" applyFont="1" applyFill="1" applyBorder="1" applyAlignment="1" applyProtection="1">
      <alignment horizontal="center" vertical="center"/>
      <protection locked="0"/>
    </xf>
    <xf numFmtId="10" fontId="2" fillId="4" borderId="6" xfId="0" applyNumberFormat="1" applyFont="1" applyFill="1" applyBorder="1" applyAlignment="1" applyProtection="1">
      <alignment horizontal="center" vertical="center"/>
      <protection locked="0"/>
    </xf>
    <xf numFmtId="168" fontId="2" fillId="4" borderId="6" xfId="0" applyNumberFormat="1" applyFont="1" applyFill="1" applyBorder="1" applyAlignment="1" applyProtection="1">
      <alignment horizontal="center" vertical="center"/>
      <protection locked="0"/>
    </xf>
    <xf numFmtId="0" fontId="2" fillId="2" borderId="64" xfId="0" applyFont="1" applyFill="1" applyBorder="1" applyAlignment="1" applyProtection="1">
      <alignment horizontal="center" vertical="center"/>
      <protection locked="0"/>
    </xf>
    <xf numFmtId="172" fontId="2" fillId="2" borderId="71" xfId="0" applyNumberFormat="1" applyFont="1" applyFill="1" applyBorder="1" applyAlignment="1" applyProtection="1">
      <alignment horizontal="center" vertical="center"/>
      <protection locked="0"/>
    </xf>
    <xf numFmtId="0" fontId="2" fillId="2" borderId="71" xfId="0" applyFont="1" applyFill="1" applyBorder="1" applyAlignment="1" applyProtection="1">
      <alignment horizontal="center" vertical="center"/>
      <protection locked="0"/>
    </xf>
    <xf numFmtId="0" fontId="2" fillId="2" borderId="72" xfId="0" applyFont="1" applyFill="1" applyBorder="1" applyAlignment="1" applyProtection="1">
      <alignment horizontal="center" vertical="center"/>
      <protection locked="0"/>
    </xf>
    <xf numFmtId="168" fontId="2" fillId="4" borderId="46" xfId="0" applyNumberFormat="1" applyFont="1" applyFill="1" applyBorder="1" applyAlignment="1" applyProtection="1">
      <alignment horizontal="center" vertical="center"/>
      <protection locked="0"/>
    </xf>
    <xf numFmtId="168" fontId="2" fillId="4" borderId="76" xfId="0" applyNumberFormat="1" applyFont="1" applyFill="1" applyBorder="1" applyAlignment="1" applyProtection="1">
      <alignment horizontal="center" vertical="center"/>
      <protection locked="0"/>
    </xf>
    <xf numFmtId="0" fontId="10" fillId="4" borderId="52" xfId="0" applyFont="1" applyFill="1" applyBorder="1" applyAlignment="1" applyProtection="1">
      <alignment horizontal="center" vertical="center"/>
      <protection locked="0"/>
    </xf>
    <xf numFmtId="170" fontId="13" fillId="2" borderId="0" xfId="0" applyNumberFormat="1" applyFont="1" applyFill="1" applyBorder="1" applyAlignment="1" applyProtection="1"/>
    <xf numFmtId="170" fontId="13" fillId="0" borderId="0" xfId="0" applyNumberFormat="1" applyFont="1" applyFill="1" applyBorder="1" applyAlignment="1" applyProtection="1"/>
    <xf numFmtId="0" fontId="13" fillId="0" borderId="77" xfId="0" applyFont="1" applyBorder="1" applyAlignment="1" applyProtection="1">
      <alignment horizontal="center" vertical="top" wrapText="1"/>
    </xf>
    <xf numFmtId="0" fontId="13" fillId="0" borderId="78" xfId="0" applyFont="1" applyBorder="1" applyAlignment="1" applyProtection="1">
      <alignment vertical="top" wrapText="1"/>
    </xf>
    <xf numFmtId="4" fontId="13" fillId="3" borderId="28" xfId="0" applyNumberFormat="1" applyFont="1" applyFill="1" applyBorder="1" applyAlignment="1" applyProtection="1">
      <alignment vertical="top"/>
      <protection locked="0"/>
    </xf>
    <xf numFmtId="0" fontId="13" fillId="3" borderId="28" xfId="0" applyFont="1" applyFill="1" applyBorder="1" applyAlignment="1" applyProtection="1">
      <alignment horizontal="center" vertical="top"/>
      <protection locked="0"/>
    </xf>
    <xf numFmtId="2" fontId="13" fillId="4" borderId="28" xfId="0" applyNumberFormat="1" applyFont="1" applyFill="1" applyBorder="1" applyAlignment="1" applyProtection="1">
      <alignment horizontal="center" vertical="top"/>
    </xf>
    <xf numFmtId="3" fontId="13" fillId="4" borderId="28" xfId="0" applyNumberFormat="1" applyFont="1" applyFill="1" applyBorder="1" applyAlignment="1" applyProtection="1">
      <alignment horizontal="right" vertical="top"/>
    </xf>
    <xf numFmtId="0" fontId="13" fillId="0" borderId="79" xfId="0" applyFont="1" applyBorder="1" applyAlignment="1" applyProtection="1">
      <alignment horizontal="center" vertical="top" wrapText="1"/>
    </xf>
    <xf numFmtId="0" fontId="13" fillId="0" borderId="80" xfId="0" applyFont="1" applyBorder="1" applyAlignment="1" applyProtection="1">
      <alignment vertical="top" wrapText="1"/>
    </xf>
    <xf numFmtId="0" fontId="13" fillId="4" borderId="81" xfId="0" applyFont="1" applyFill="1" applyBorder="1" applyAlignment="1" applyProtection="1">
      <alignment vertical="top"/>
    </xf>
    <xf numFmtId="2" fontId="13" fillId="4" borderId="49" xfId="0" applyNumberFormat="1" applyFont="1" applyFill="1" applyBorder="1" applyAlignment="1" applyProtection="1">
      <alignment horizontal="center" vertical="top"/>
    </xf>
    <xf numFmtId="3" fontId="10" fillId="4" borderId="82" xfId="0" applyNumberFormat="1" applyFont="1" applyFill="1" applyBorder="1" applyAlignment="1" applyProtection="1">
      <alignment vertical="top"/>
    </xf>
    <xf numFmtId="0" fontId="17" fillId="2" borderId="0" xfId="0" applyFont="1" applyFill="1" applyBorder="1" applyProtection="1"/>
    <xf numFmtId="0" fontId="13" fillId="2" borderId="54" xfId="0" applyFont="1" applyFill="1" applyBorder="1" applyAlignment="1" applyProtection="1">
      <alignment horizontal="center" vertical="top" wrapText="1"/>
    </xf>
    <xf numFmtId="0" fontId="13" fillId="2" borderId="0" xfId="0" applyFont="1" applyFill="1" applyBorder="1" applyAlignment="1" applyProtection="1">
      <alignment horizontal="center" vertical="top" wrapText="1"/>
    </xf>
    <xf numFmtId="0" fontId="22" fillId="2" borderId="0" xfId="0" applyFont="1" applyFill="1" applyBorder="1" applyAlignment="1" applyProtection="1">
      <alignment horizontal="center" vertical="top" wrapText="1"/>
    </xf>
    <xf numFmtId="0" fontId="4" fillId="2" borderId="0" xfId="0" applyFont="1" applyFill="1" applyAlignment="1" applyProtection="1">
      <alignment vertical="top"/>
    </xf>
    <xf numFmtId="0" fontId="28" fillId="2" borderId="0" xfId="0" applyFont="1" applyFill="1" applyAlignment="1" applyProtection="1">
      <alignment vertical="top" wrapText="1"/>
    </xf>
    <xf numFmtId="2" fontId="13" fillId="2" borderId="54" xfId="0" applyNumberFormat="1" applyFont="1" applyFill="1" applyBorder="1" applyAlignment="1" applyProtection="1">
      <alignment horizontal="center" vertical="top"/>
    </xf>
    <xf numFmtId="3" fontId="13" fillId="2" borderId="0" xfId="0" applyNumberFormat="1" applyFont="1" applyFill="1" applyBorder="1" applyAlignment="1" applyProtection="1">
      <alignment vertical="top"/>
    </xf>
    <xf numFmtId="3" fontId="20" fillId="2" borderId="0" xfId="2" applyNumberFormat="1" applyFont="1" applyFill="1" applyBorder="1" applyAlignment="1" applyProtection="1">
      <alignment vertical="top"/>
    </xf>
    <xf numFmtId="2" fontId="17" fillId="2" borderId="54" xfId="0" applyNumberFormat="1" applyFont="1" applyFill="1" applyBorder="1" applyAlignment="1" applyProtection="1">
      <alignment horizontal="center" vertical="top"/>
    </xf>
    <xf numFmtId="0" fontId="28" fillId="2" borderId="0" xfId="0" applyFont="1" applyFill="1" applyAlignment="1" applyProtection="1">
      <alignment vertical="top"/>
    </xf>
    <xf numFmtId="0" fontId="13" fillId="2" borderId="0" xfId="0" applyFont="1" applyFill="1" applyBorder="1" applyAlignment="1" applyProtection="1">
      <alignment vertical="top"/>
    </xf>
    <xf numFmtId="3" fontId="10" fillId="2" borderId="0" xfId="0" applyNumberFormat="1" applyFont="1" applyFill="1" applyBorder="1" applyAlignment="1" applyProtection="1">
      <alignment vertical="top"/>
    </xf>
    <xf numFmtId="0" fontId="10" fillId="2" borderId="0" xfId="0" applyFont="1" applyFill="1" applyBorder="1" applyAlignment="1" applyProtection="1">
      <alignment vertical="center"/>
      <protection locked="0"/>
    </xf>
    <xf numFmtId="0" fontId="10" fillId="2" borderId="13" xfId="0" applyFont="1" applyFill="1" applyBorder="1" applyAlignment="1" applyProtection="1">
      <alignment vertical="center"/>
      <protection locked="0"/>
    </xf>
    <xf numFmtId="3" fontId="13" fillId="2" borderId="0" xfId="0" applyNumberFormat="1" applyFont="1" applyFill="1" applyBorder="1" applyAlignment="1" applyProtection="1">
      <alignment horizontal="right" vertical="center"/>
      <protection locked="0"/>
    </xf>
    <xf numFmtId="174" fontId="10" fillId="2" borderId="5" xfId="0" applyNumberFormat="1" applyFont="1" applyFill="1" applyBorder="1" applyAlignment="1" applyProtection="1">
      <alignment horizontal="right" vertical="center"/>
      <protection locked="0"/>
    </xf>
    <xf numFmtId="176" fontId="10" fillId="2" borderId="19" xfId="0" applyNumberFormat="1" applyFont="1" applyFill="1" applyBorder="1" applyAlignment="1" applyProtection="1">
      <alignment vertical="center"/>
      <protection locked="0"/>
    </xf>
    <xf numFmtId="0" fontId="13" fillId="2" borderId="8" xfId="0" applyFont="1" applyFill="1" applyBorder="1" applyAlignment="1" applyProtection="1">
      <alignment vertical="center" wrapText="1"/>
      <protection locked="0"/>
    </xf>
    <xf numFmtId="0" fontId="13" fillId="2" borderId="0" xfId="0" applyFont="1" applyFill="1" applyBorder="1" applyAlignment="1" applyProtection="1">
      <alignment vertical="center" wrapText="1"/>
      <protection locked="0"/>
    </xf>
    <xf numFmtId="174" fontId="13" fillId="4" borderId="0" xfId="0" applyNumberFormat="1" applyFont="1" applyFill="1" applyBorder="1" applyAlignment="1" applyProtection="1">
      <alignment horizontal="right" vertical="center"/>
      <protection locked="0"/>
    </xf>
    <xf numFmtId="174" fontId="13" fillId="4" borderId="19" xfId="0" applyNumberFormat="1" applyFont="1" applyFill="1" applyBorder="1" applyAlignment="1" applyProtection="1">
      <alignment horizontal="right" vertical="center"/>
      <protection locked="0"/>
    </xf>
    <xf numFmtId="174" fontId="10" fillId="4" borderId="5" xfId="0" applyNumberFormat="1" applyFont="1" applyFill="1" applyBorder="1" applyAlignment="1" applyProtection="1">
      <alignment horizontal="right" vertical="center"/>
      <protection locked="0"/>
    </xf>
    <xf numFmtId="0" fontId="13" fillId="2" borderId="7" xfId="0" applyFont="1" applyFill="1" applyBorder="1" applyAlignment="1" applyProtection="1">
      <alignment vertical="center" wrapText="1"/>
      <protection locked="0"/>
    </xf>
    <xf numFmtId="0" fontId="13" fillId="2" borderId="11" xfId="0" applyFont="1" applyFill="1" applyBorder="1" applyAlignment="1" applyProtection="1">
      <alignment vertical="center" wrapText="1"/>
      <protection locked="0"/>
    </xf>
    <xf numFmtId="174" fontId="13" fillId="4" borderId="24" xfId="0" applyNumberFormat="1" applyFont="1" applyFill="1" applyBorder="1" applyAlignment="1" applyProtection="1">
      <alignment horizontal="right" vertical="center"/>
      <protection locked="0"/>
    </xf>
    <xf numFmtId="174" fontId="13" fillId="4" borderId="25" xfId="0" applyNumberFormat="1" applyFont="1" applyFill="1" applyBorder="1" applyAlignment="1" applyProtection="1">
      <alignment horizontal="right" vertical="center"/>
      <protection locked="0"/>
    </xf>
    <xf numFmtId="0" fontId="10" fillId="2" borderId="4" xfId="0" applyFont="1" applyFill="1" applyBorder="1" applyAlignment="1" applyProtection="1">
      <alignment vertical="center" wrapText="1"/>
      <protection locked="0"/>
    </xf>
    <xf numFmtId="174" fontId="10" fillId="4" borderId="4" xfId="0" applyNumberFormat="1" applyFont="1" applyFill="1" applyBorder="1" applyAlignment="1" applyProtection="1">
      <alignment horizontal="right" vertical="center"/>
      <protection locked="0"/>
    </xf>
    <xf numFmtId="174" fontId="10" fillId="4" borderId="6" xfId="0" applyNumberFormat="1" applyFont="1" applyFill="1" applyBorder="1" applyAlignment="1" applyProtection="1">
      <alignment horizontal="right" vertical="center"/>
      <protection locked="0"/>
    </xf>
    <xf numFmtId="10" fontId="10" fillId="4" borderId="6" xfId="0" applyNumberFormat="1" applyFont="1" applyFill="1" applyBorder="1" applyAlignment="1" applyProtection="1">
      <alignment vertical="center"/>
      <protection locked="0"/>
    </xf>
    <xf numFmtId="0" fontId="13" fillId="2" borderId="29" xfId="0" applyFont="1" applyFill="1" applyBorder="1" applyProtection="1">
      <protection locked="0"/>
    </xf>
    <xf numFmtId="164" fontId="13" fillId="2" borderId="29" xfId="0" applyNumberFormat="1" applyFont="1" applyFill="1" applyBorder="1" applyProtection="1">
      <protection locked="0"/>
    </xf>
    <xf numFmtId="174" fontId="10" fillId="2" borderId="28" xfId="0" applyNumberFormat="1" applyFont="1" applyFill="1" applyBorder="1" applyAlignment="1" applyProtection="1">
      <alignment horizontal="right" vertical="center"/>
      <protection locked="0"/>
    </xf>
    <xf numFmtId="176" fontId="10" fillId="2" borderId="19" xfId="0" applyNumberFormat="1" applyFont="1" applyFill="1" applyBorder="1" applyProtection="1">
      <protection locked="0"/>
    </xf>
    <xf numFmtId="0" fontId="13" fillId="2" borderId="29" xfId="0" applyFont="1" applyFill="1" applyBorder="1" applyAlignment="1" applyProtection="1">
      <protection locked="0"/>
    </xf>
    <xf numFmtId="0" fontId="11" fillId="2" borderId="0" xfId="0" applyFont="1" applyFill="1" applyBorder="1" applyAlignment="1" applyProtection="1">
      <alignment vertical="top"/>
    </xf>
    <xf numFmtId="4" fontId="0" fillId="2" borderId="0" xfId="0" applyNumberFormat="1" applyFill="1" applyBorder="1" applyAlignment="1" applyProtection="1">
      <alignment horizontal="center" vertical="top"/>
    </xf>
    <xf numFmtId="0" fontId="14" fillId="2" borderId="0" xfId="0" applyFont="1" applyFill="1" applyBorder="1" applyAlignment="1" applyProtection="1">
      <alignment vertical="center"/>
    </xf>
    <xf numFmtId="0" fontId="13" fillId="2" borderId="1" xfId="0" applyFont="1" applyFill="1" applyBorder="1" applyProtection="1"/>
    <xf numFmtId="42" fontId="13" fillId="4" borderId="0" xfId="0" applyNumberFormat="1" applyFont="1" applyFill="1" applyBorder="1" applyProtection="1">
      <protection locked="0"/>
    </xf>
    <xf numFmtId="10" fontId="13" fillId="4" borderId="19" xfId="0" applyNumberFormat="1" applyFont="1" applyFill="1" applyBorder="1" applyAlignment="1" applyProtection="1">
      <alignment horizontal="center"/>
      <protection locked="0"/>
    </xf>
    <xf numFmtId="0" fontId="13" fillId="2" borderId="13" xfId="0" applyFont="1" applyFill="1" applyBorder="1" applyProtection="1">
      <protection locked="0"/>
    </xf>
    <xf numFmtId="0" fontId="13" fillId="2" borderId="0" xfId="0" applyFont="1" applyFill="1" applyBorder="1" applyProtection="1">
      <protection locked="0"/>
    </xf>
    <xf numFmtId="0" fontId="10" fillId="6" borderId="6" xfId="0" applyFont="1" applyFill="1" applyBorder="1" applyAlignment="1" applyProtection="1">
      <alignment horizontal="center" vertical="center" wrapText="1"/>
      <protection locked="0"/>
    </xf>
    <xf numFmtId="4" fontId="10" fillId="3" borderId="3" xfId="0" applyNumberFormat="1" applyFont="1" applyFill="1" applyBorder="1" applyAlignment="1" applyProtection="1">
      <alignment horizontal="left" vertical="center"/>
      <protection locked="0"/>
    </xf>
    <xf numFmtId="4" fontId="10" fillId="3" borderId="26" xfId="0" applyNumberFormat="1" applyFont="1" applyFill="1" applyBorder="1" applyAlignment="1" applyProtection="1">
      <alignment horizontal="left" vertical="center"/>
      <protection locked="0"/>
    </xf>
    <xf numFmtId="4" fontId="10" fillId="4" borderId="3" xfId="0" applyNumberFormat="1" applyFont="1" applyFill="1" applyBorder="1" applyAlignment="1" applyProtection="1">
      <alignment horizontal="left" vertical="center"/>
    </xf>
    <xf numFmtId="4" fontId="10" fillId="4" borderId="26" xfId="0" applyNumberFormat="1" applyFont="1" applyFill="1" applyBorder="1" applyAlignment="1" applyProtection="1">
      <alignment horizontal="left" vertical="center"/>
    </xf>
    <xf numFmtId="0" fontId="4" fillId="0" borderId="6" xfId="0" applyFont="1" applyBorder="1" applyAlignment="1" applyProtection="1"/>
    <xf numFmtId="176" fontId="4" fillId="4" borderId="6" xfId="0" applyNumberFormat="1" applyFont="1" applyFill="1" applyBorder="1" applyAlignment="1" applyProtection="1"/>
    <xf numFmtId="0" fontId="4" fillId="3" borderId="6" xfId="0" applyFont="1" applyFill="1" applyBorder="1" applyAlignment="1" applyProtection="1">
      <alignment horizontal="center"/>
      <protection locked="0"/>
    </xf>
    <xf numFmtId="0" fontId="4" fillId="0" borderId="6" xfId="0" applyFont="1" applyBorder="1" applyAlignment="1" applyProtection="1">
      <alignment horizontal="center" wrapText="1"/>
    </xf>
    <xf numFmtId="0" fontId="4" fillId="3" borderId="52" xfId="0" applyFont="1" applyFill="1" applyBorder="1" applyAlignment="1" applyProtection="1">
      <alignment horizontal="center"/>
      <protection locked="0"/>
    </xf>
    <xf numFmtId="176" fontId="4" fillId="4" borderId="52" xfId="0" applyNumberFormat="1" applyFont="1" applyFill="1" applyBorder="1" applyAlignment="1" applyProtection="1"/>
    <xf numFmtId="4" fontId="23" fillId="4" borderId="3" xfId="0" applyNumberFormat="1" applyFont="1" applyFill="1" applyBorder="1" applyAlignment="1" applyProtection="1"/>
    <xf numFmtId="0" fontId="0" fillId="0" borderId="26" xfId="0" applyBorder="1" applyAlignment="1" applyProtection="1"/>
    <xf numFmtId="0" fontId="5" fillId="0" borderId="31" xfId="0" applyFont="1" applyBorder="1" applyAlignment="1" applyProtection="1">
      <alignment vertical="top" wrapText="1"/>
    </xf>
    <xf numFmtId="0" fontId="4" fillId="0" borderId="0" xfId="0" applyFont="1" applyBorder="1" applyAlignment="1" applyProtection="1">
      <alignment vertical="top" wrapText="1"/>
    </xf>
    <xf numFmtId="0" fontId="4" fillId="0" borderId="50" xfId="0" applyFont="1" applyBorder="1" applyAlignment="1" applyProtection="1">
      <alignment vertical="top" wrapText="1"/>
    </xf>
    <xf numFmtId="0" fontId="5" fillId="2" borderId="31" xfId="0" applyFont="1" applyFill="1" applyBorder="1" applyAlignment="1" applyProtection="1">
      <alignment vertical="top"/>
    </xf>
    <xf numFmtId="0" fontId="4" fillId="2" borderId="0" xfId="0" applyFont="1" applyFill="1" applyBorder="1" applyAlignment="1" applyProtection="1">
      <alignment vertical="top"/>
    </xf>
    <xf numFmtId="0" fontId="4" fillId="3" borderId="41" xfId="0" applyFont="1" applyFill="1" applyBorder="1" applyAlignment="1" applyProtection="1">
      <alignment horizontal="center"/>
      <protection locked="0"/>
    </xf>
    <xf numFmtId="0" fontId="0" fillId="3" borderId="6" xfId="0" applyFill="1" applyBorder="1" applyAlignment="1" applyProtection="1">
      <alignment horizontal="center"/>
      <protection locked="0"/>
    </xf>
    <xf numFmtId="169" fontId="13" fillId="2" borderId="0" xfId="0" applyNumberFormat="1" applyFont="1" applyFill="1" applyBorder="1" applyAlignment="1" applyProtection="1">
      <alignment vertical="center"/>
    </xf>
    <xf numFmtId="0" fontId="0" fillId="0" borderId="0" xfId="0" applyAlignment="1" applyProtection="1"/>
    <xf numFmtId="0" fontId="13" fillId="2" borderId="54" xfId="0" applyFont="1" applyFill="1" applyBorder="1" applyAlignment="1" applyProtection="1">
      <alignment wrapText="1"/>
    </xf>
    <xf numFmtId="0" fontId="4" fillId="0" borderId="0" xfId="0" applyFont="1" applyAlignment="1"/>
    <xf numFmtId="0" fontId="0" fillId="0" borderId="0" xfId="0" applyAlignment="1"/>
    <xf numFmtId="0" fontId="22" fillId="0" borderId="0" xfId="0" applyFont="1" applyFill="1" applyBorder="1" applyAlignment="1" applyProtection="1">
      <alignment horizontal="left"/>
    </xf>
    <xf numFmtId="0" fontId="32" fillId="2" borderId="0" xfId="0" applyFont="1" applyFill="1" applyBorder="1" applyAlignment="1" applyProtection="1">
      <alignment vertical="center" wrapText="1"/>
    </xf>
    <xf numFmtId="0" fontId="14" fillId="2" borderId="13" xfId="0" applyFont="1" applyFill="1" applyBorder="1" applyAlignment="1" applyProtection="1">
      <alignment horizontal="left" vertical="center" wrapText="1"/>
    </xf>
    <xf numFmtId="4" fontId="10" fillId="4" borderId="7" xfId="0" applyNumberFormat="1" applyFont="1" applyFill="1" applyBorder="1" applyAlignment="1" applyProtection="1">
      <alignment horizontal="left" vertical="center"/>
    </xf>
    <xf numFmtId="0" fontId="11" fillId="0" borderId="0" xfId="0" applyFont="1" applyBorder="1" applyAlignment="1" applyProtection="1">
      <alignment horizontal="left" vertical="top"/>
    </xf>
    <xf numFmtId="0" fontId="11" fillId="2" borderId="7" xfId="0" applyFont="1" applyFill="1" applyBorder="1" applyAlignment="1" applyProtection="1">
      <alignment horizontal="left" vertical="center"/>
    </xf>
    <xf numFmtId="0" fontId="11" fillId="2" borderId="11" xfId="0" applyFont="1" applyFill="1" applyBorder="1" applyAlignment="1" applyProtection="1">
      <alignment horizontal="left" vertical="center"/>
    </xf>
    <xf numFmtId="0" fontId="13" fillId="2" borderId="7" xfId="0" applyFont="1" applyFill="1" applyBorder="1" applyAlignment="1" applyProtection="1">
      <alignment horizontal="left"/>
    </xf>
    <xf numFmtId="0" fontId="13" fillId="2" borderId="11" xfId="0" applyFont="1" applyFill="1" applyBorder="1" applyAlignment="1" applyProtection="1">
      <alignment horizontal="left"/>
    </xf>
    <xf numFmtId="0" fontId="0" fillId="0" borderId="7" xfId="0" applyBorder="1" applyAlignment="1" applyProtection="1">
      <alignment horizontal="right"/>
    </xf>
    <xf numFmtId="0" fontId="1" fillId="0" borderId="7" xfId="0" applyFont="1" applyBorder="1" applyAlignment="1" applyProtection="1">
      <alignment horizontal="right"/>
    </xf>
    <xf numFmtId="0" fontId="22" fillId="2" borderId="83" xfId="0" applyFont="1" applyFill="1" applyBorder="1" applyAlignment="1" applyProtection="1">
      <alignment vertical="center"/>
    </xf>
    <xf numFmtId="0" fontId="22" fillId="2" borderId="84" xfId="0" applyFont="1" applyFill="1" applyBorder="1" applyAlignment="1" applyProtection="1">
      <alignment vertical="center"/>
    </xf>
    <xf numFmtId="0" fontId="21" fillId="2" borderId="85" xfId="0" quotePrefix="1" applyFont="1" applyFill="1" applyBorder="1" applyAlignment="1" applyProtection="1">
      <alignment vertical="center"/>
    </xf>
    <xf numFmtId="0" fontId="21" fillId="2" borderId="13" xfId="0" quotePrefix="1" applyFont="1" applyFill="1" applyBorder="1" applyAlignment="1" applyProtection="1">
      <alignment vertical="center"/>
    </xf>
    <xf numFmtId="0" fontId="13" fillId="2" borderId="11" xfId="0" applyFont="1" applyFill="1" applyBorder="1" applyAlignment="1" applyProtection="1">
      <alignment vertical="center"/>
    </xf>
    <xf numFmtId="0" fontId="13" fillId="2" borderId="12" xfId="0" applyFont="1" applyFill="1" applyBorder="1" applyAlignment="1" applyProtection="1">
      <alignment vertical="center"/>
    </xf>
    <xf numFmtId="0" fontId="13" fillId="2" borderId="24" xfId="0" applyFont="1" applyFill="1" applyBorder="1" applyAlignment="1" applyProtection="1">
      <alignment vertical="center"/>
    </xf>
    <xf numFmtId="0" fontId="13" fillId="0" borderId="11" xfId="0" applyFont="1" applyFill="1" applyBorder="1" applyAlignment="1" applyProtection="1">
      <alignment vertical="center"/>
    </xf>
    <xf numFmtId="0" fontId="4" fillId="0" borderId="12" xfId="0" applyFont="1" applyBorder="1" applyAlignment="1" applyProtection="1">
      <alignment vertical="center"/>
    </xf>
    <xf numFmtId="0" fontId="13" fillId="2" borderId="18" xfId="0" applyFont="1" applyFill="1" applyBorder="1" applyAlignment="1" applyProtection="1">
      <alignment vertical="center"/>
    </xf>
    <xf numFmtId="0" fontId="4" fillId="0" borderId="18" xfId="0" applyFont="1" applyBorder="1" applyAlignment="1" applyProtection="1">
      <alignment vertical="center"/>
    </xf>
    <xf numFmtId="0" fontId="13" fillId="2" borderId="0" xfId="0" applyFont="1" applyFill="1" applyBorder="1" applyAlignment="1" applyProtection="1">
      <alignment vertical="center"/>
    </xf>
    <xf numFmtId="0" fontId="4" fillId="0" borderId="0" xfId="0" applyFont="1" applyBorder="1" applyAlignment="1" applyProtection="1">
      <alignment vertical="center"/>
    </xf>
    <xf numFmtId="4" fontId="0" fillId="4" borderId="3" xfId="0" applyNumberFormat="1" applyFill="1" applyBorder="1" applyAlignment="1">
      <alignment horizontal="center"/>
    </xf>
    <xf numFmtId="4" fontId="0" fillId="4" borderId="26" xfId="0" applyNumberFormat="1" applyFill="1" applyBorder="1" applyAlignment="1">
      <alignment horizontal="center"/>
    </xf>
    <xf numFmtId="0" fontId="11" fillId="2" borderId="0" xfId="0" applyFont="1" applyFill="1" applyAlignment="1">
      <alignment vertical="top"/>
    </xf>
    <xf numFmtId="0" fontId="0" fillId="2" borderId="0" xfId="0" applyFill="1" applyAlignment="1">
      <alignment vertical="top" wrapText="1"/>
    </xf>
    <xf numFmtId="0" fontId="0" fillId="2" borderId="0" xfId="0" quotePrefix="1" applyFill="1" applyAlignment="1">
      <alignment vertical="top" wrapText="1"/>
    </xf>
  </cellXfs>
  <cellStyles count="4">
    <cellStyle name="Prozent" xfId="1" builtinId="5"/>
    <cellStyle name="Standard" xfId="0" builtinId="0"/>
    <cellStyle name="Standard_FORMA" xfId="2"/>
    <cellStyle name="Währung" xfId="3" builtinId="4"/>
  </cellStyles>
  <dxfs count="1">
    <dxf>
      <font>
        <b/>
        <i val="0"/>
        <condense val="0"/>
        <extend val="0"/>
        <color indexed="8"/>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1" i="0" u="none" strike="noStrike" baseline="0">
                <a:solidFill>
                  <a:srgbClr val="000000"/>
                </a:solidFill>
                <a:latin typeface="Arial"/>
                <a:ea typeface="Arial"/>
                <a:cs typeface="Arial"/>
              </a:defRPr>
            </a:pPr>
            <a:r>
              <a:rPr lang="de-DE"/>
              <a:t>Kosten ELC</a:t>
            </a:r>
          </a:p>
        </c:rich>
      </c:tx>
      <c:layout>
        <c:manualLayout>
          <c:xMode val="edge"/>
          <c:yMode val="edge"/>
          <c:x val="0.46477436377235176"/>
          <c:y val="2.7070063694267517E-2"/>
        </c:manualLayout>
      </c:layout>
      <c:overlay val="0"/>
      <c:spPr>
        <a:noFill/>
        <a:ln w="25400">
          <a:noFill/>
        </a:ln>
      </c:spPr>
    </c:title>
    <c:autoTitleDeleted val="0"/>
    <c:plotArea>
      <c:layout>
        <c:manualLayout>
          <c:layoutTarget val="inner"/>
          <c:xMode val="edge"/>
          <c:yMode val="edge"/>
          <c:x val="6.8349176390370733E-2"/>
          <c:y val="0.12101920237485256"/>
          <c:w val="0.88433318991233523"/>
          <c:h val="0.74363115143494929"/>
        </c:manualLayout>
      </c:layout>
      <c:lineChart>
        <c:grouping val="standard"/>
        <c:varyColors val="0"/>
        <c:ser>
          <c:idx val="0"/>
          <c:order val="0"/>
          <c:tx>
            <c:strRef>
              <c:f>'Wirtschaftlichkeitsanalyse '!$A$65</c:f>
              <c:strCache>
                <c:ptCount val="1"/>
                <c:pt idx="0">
                  <c:v>Bieter A</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val>
            <c:numRef>
              <c:f>'Wirtschaftlichkeitsanalyse '!$E$65:$Z$65</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ser>
        <c:ser>
          <c:idx val="1"/>
          <c:order val="1"/>
          <c:tx>
            <c:strRef>
              <c:f>'Wirtschaftlichkeitsanalyse '!$A$66</c:f>
              <c:strCache>
                <c:ptCount val="1"/>
                <c:pt idx="0">
                  <c:v>Bieter B</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val>
            <c:numRef>
              <c:f>'Wirtschaftlichkeitsanalyse '!$E$66:$Z$66</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ser>
        <c:ser>
          <c:idx val="2"/>
          <c:order val="2"/>
          <c:tx>
            <c:strRef>
              <c:f>'Wirtschaftlichkeitsanalyse '!$A$67</c:f>
              <c:strCache>
                <c:ptCount val="1"/>
                <c:pt idx="0">
                  <c:v>Bieter C</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val>
            <c:numRef>
              <c:f>'Wirtschaftlichkeitsanalyse '!$E$67:$Z$67</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ser>
        <c:ser>
          <c:idx val="3"/>
          <c:order val="3"/>
          <c:tx>
            <c:strRef>
              <c:f>'Wirtschaftlichkeitsanalyse '!$A$68</c:f>
              <c:strCache>
                <c:ptCount val="1"/>
                <c:pt idx="0">
                  <c:v>Bieter D</c:v>
                </c:pt>
              </c:strCache>
            </c:strRef>
          </c:tx>
          <c:spPr>
            <a:ln w="12700">
              <a:solidFill>
                <a:srgbClr val="00FFFF"/>
              </a:solidFill>
              <a:prstDash val="solid"/>
            </a:ln>
          </c:spPr>
          <c:marker>
            <c:symbol val="x"/>
            <c:size val="5"/>
            <c:spPr>
              <a:noFill/>
              <a:ln>
                <a:solidFill>
                  <a:srgbClr val="00FFFF"/>
                </a:solidFill>
                <a:prstDash val="solid"/>
              </a:ln>
            </c:spPr>
          </c:marker>
          <c:val>
            <c:numRef>
              <c:f>'Wirtschaftlichkeitsanalyse '!$E$68:$Z$68</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ser>
        <c:ser>
          <c:idx val="4"/>
          <c:order val="4"/>
          <c:tx>
            <c:strRef>
              <c:f>'Wirtschaftlichkeitsanalyse '!$A$69</c:f>
              <c:strCache>
                <c:ptCount val="1"/>
                <c:pt idx="0">
                  <c:v>Bieter E</c:v>
                </c:pt>
              </c:strCache>
            </c:strRef>
          </c:tx>
          <c:spPr>
            <a:ln w="12700">
              <a:solidFill>
                <a:srgbClr val="800080"/>
              </a:solidFill>
              <a:prstDash val="solid"/>
            </a:ln>
          </c:spPr>
          <c:marker>
            <c:symbol val="star"/>
            <c:size val="5"/>
            <c:spPr>
              <a:noFill/>
              <a:ln>
                <a:solidFill>
                  <a:srgbClr val="800080"/>
                </a:solidFill>
                <a:prstDash val="solid"/>
              </a:ln>
            </c:spPr>
          </c:marker>
          <c:val>
            <c:numRef>
              <c:f>'Wirtschaftlichkeitsanalyse '!$E$69:$Z$69</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ser>
        <c:ser>
          <c:idx val="5"/>
          <c:order val="5"/>
          <c:tx>
            <c:strRef>
              <c:f>'Wirtschaftlichkeitsanalyse '!$A$70</c:f>
              <c:strCache>
                <c:ptCount val="1"/>
                <c:pt idx="0">
                  <c:v>Bieter F</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val>
            <c:numRef>
              <c:f>'Wirtschaftlichkeitsanalyse '!$E$70:$Z$70</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ser>
        <c:ser>
          <c:idx val="6"/>
          <c:order val="6"/>
          <c:tx>
            <c:strRef>
              <c:f>'Wirtschaftlichkeitsanalyse '!$A$71</c:f>
              <c:strCache>
                <c:ptCount val="1"/>
                <c:pt idx="0">
                  <c:v>Variante 2 - Eigenregie durch eigene Wärme-/Kälteerzeugungsanlage</c:v>
                </c:pt>
              </c:strCache>
            </c:strRef>
          </c:tx>
          <c:spPr>
            <a:ln w="12700">
              <a:solidFill>
                <a:srgbClr val="008080"/>
              </a:solidFill>
              <a:prstDash val="solid"/>
            </a:ln>
          </c:spPr>
          <c:marker>
            <c:symbol val="plus"/>
            <c:size val="5"/>
            <c:spPr>
              <a:noFill/>
              <a:ln>
                <a:solidFill>
                  <a:srgbClr val="008080"/>
                </a:solidFill>
                <a:prstDash val="solid"/>
              </a:ln>
            </c:spPr>
          </c:marker>
          <c:val>
            <c:numRef>
              <c:f>'Wirtschaftlichkeitsanalyse '!$E$71:$Z$71</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ser>
        <c:dLbls>
          <c:showLegendKey val="0"/>
          <c:showVal val="0"/>
          <c:showCatName val="0"/>
          <c:showSerName val="0"/>
          <c:showPercent val="0"/>
          <c:showBubbleSize val="0"/>
        </c:dLbls>
        <c:marker val="1"/>
        <c:smooth val="0"/>
        <c:axId val="172069248"/>
        <c:axId val="172071552"/>
      </c:lineChart>
      <c:catAx>
        <c:axId val="172069248"/>
        <c:scaling>
          <c:orientation val="minMax"/>
        </c:scaling>
        <c:delete val="0"/>
        <c:axPos val="b"/>
        <c:title>
          <c:tx>
            <c:rich>
              <a:bodyPr/>
              <a:lstStyle/>
              <a:p>
                <a:pPr>
                  <a:defRPr sz="925" b="1" i="0" u="none" strike="noStrike" baseline="0">
                    <a:solidFill>
                      <a:srgbClr val="000000"/>
                    </a:solidFill>
                    <a:latin typeface="Arial"/>
                    <a:ea typeface="Arial"/>
                    <a:cs typeface="Arial"/>
                  </a:defRPr>
                </a:pPr>
                <a:r>
                  <a:rPr lang="de-DE"/>
                  <a:t>Laufzeit</a:t>
                </a:r>
              </a:p>
            </c:rich>
          </c:tx>
          <c:layout>
            <c:manualLayout>
              <c:xMode val="edge"/>
              <c:yMode val="edge"/>
              <c:x val="0.4847534436744303"/>
              <c:y val="0.921975190999214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172071552"/>
        <c:crosses val="autoZero"/>
        <c:auto val="1"/>
        <c:lblAlgn val="ctr"/>
        <c:lblOffset val="100"/>
        <c:tickLblSkip val="1"/>
        <c:tickMarkSkip val="1"/>
        <c:noMultiLvlLbl val="0"/>
      </c:catAx>
      <c:valAx>
        <c:axId val="172071552"/>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e-DE"/>
                  <a:t>Kosten in T€</a:t>
                </a:r>
              </a:p>
            </c:rich>
          </c:tx>
          <c:layout>
            <c:manualLayout>
              <c:xMode val="edge"/>
              <c:yMode val="edge"/>
              <c:x val="1.0515247108307046E-2"/>
              <c:y val="0.429936640085594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de-DE"/>
          </a:p>
        </c:txPr>
        <c:crossAx val="172069248"/>
        <c:crosses val="autoZero"/>
        <c:crossBetween val="between"/>
      </c:valAx>
      <c:spPr>
        <a:solidFill>
          <a:srgbClr val="C0C0C0"/>
        </a:solidFill>
        <a:ln w="12700">
          <a:solidFill>
            <a:srgbClr val="808080"/>
          </a:solidFill>
          <a:prstDash val="solid"/>
        </a:ln>
      </c:spPr>
    </c:plotArea>
    <c:legend>
      <c:legendPos val="r"/>
      <c:layout>
        <c:manualLayout>
          <c:xMode val="edge"/>
          <c:yMode val="edge"/>
          <c:x val="0.72555282324725168"/>
          <c:y val="0.58704933380142765"/>
          <c:w val="0.2513146639584401"/>
          <c:h val="0.39172004979228592"/>
        </c:manualLayout>
      </c:layout>
      <c:overlay val="0"/>
      <c:spPr>
        <a:solidFill>
          <a:srgbClr val="FFFFFF"/>
        </a:solidFill>
        <a:ln w="3175">
          <a:solidFill>
            <a:srgbClr val="000000"/>
          </a:solidFill>
          <a:prstDash val="solid"/>
        </a:ln>
      </c:spPr>
      <c:txPr>
        <a:bodyPr/>
        <a:lstStyle/>
        <a:p>
          <a:pPr>
            <a:defRPr sz="78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Footer>&amp;L&amp;7Seite &amp;S von &amp;A&amp;R&amp;7Leitfaden Contracting der Bayerischen Staatlichen Hochbauverwaltung, Stand: Dezember/2010</c:oddFooter>
    </c:headerFooter>
    <c:pageMargins b="0.59055118110236227" l="0.78740157480314965" r="0.78740157480314965" t="0.78740157480314965" header="0.39370078740157483" footer="0.39370078740157483"/>
    <c:pageSetup paperSize="9" orientation="landscape" verticalDpi="100"/>
  </c:printSettings>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1314450</xdr:colOff>
          <xdr:row>3</xdr:row>
          <xdr:rowOff>38100</xdr:rowOff>
        </xdr:from>
        <xdr:to>
          <xdr:col>0</xdr:col>
          <xdr:colOff>1619250</xdr:colOff>
          <xdr:row>4</xdr:row>
          <xdr:rowOff>28575</xdr:rowOff>
        </xdr:to>
        <xdr:sp macro="" textlink="">
          <xdr:nvSpPr>
            <xdr:cNvPr id="3084" name="Check Box 12" hidden="1">
              <a:extLst>
                <a:ext uri="{63B3BB69-23CF-44E3-9099-C40C66FF867C}">
                  <a14:compatExt spid="_x0000_s3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2514600</xdr:colOff>
          <xdr:row>3</xdr:row>
          <xdr:rowOff>19050</xdr:rowOff>
        </xdr:from>
        <xdr:to>
          <xdr:col>0</xdr:col>
          <xdr:colOff>2819400</xdr:colOff>
          <xdr:row>4</xdr:row>
          <xdr:rowOff>9525</xdr:rowOff>
        </xdr:to>
        <xdr:sp macro="" textlink="">
          <xdr:nvSpPr>
            <xdr:cNvPr id="3085" name="Check Box 13" hidden="1">
              <a:extLst>
                <a:ext uri="{63B3BB69-23CF-44E3-9099-C40C66FF867C}">
                  <a14:compatExt spid="_x0000_s308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647700</xdr:colOff>
          <xdr:row>1</xdr:row>
          <xdr:rowOff>85725</xdr:rowOff>
        </xdr:from>
        <xdr:to>
          <xdr:col>0</xdr:col>
          <xdr:colOff>800100</xdr:colOff>
          <xdr:row>1</xdr:row>
          <xdr:rowOff>190500</xdr:rowOff>
        </xdr:to>
        <xdr:sp macro="" textlink="">
          <xdr:nvSpPr>
            <xdr:cNvPr id="6147" name="Check Box 3" hidden="1">
              <a:extLst>
                <a:ext uri="{63B3BB69-23CF-44E3-9099-C40C66FF867C}">
                  <a14:compatExt spid="_x0000_s6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1238250</xdr:colOff>
          <xdr:row>1</xdr:row>
          <xdr:rowOff>85725</xdr:rowOff>
        </xdr:from>
        <xdr:to>
          <xdr:col>0</xdr:col>
          <xdr:colOff>1390650</xdr:colOff>
          <xdr:row>1</xdr:row>
          <xdr:rowOff>190500</xdr:rowOff>
        </xdr:to>
        <xdr:sp macro="" textlink="">
          <xdr:nvSpPr>
            <xdr:cNvPr id="6148" name="Check Box 4" hidden="1">
              <a:extLst>
                <a:ext uri="{63B3BB69-23CF-44E3-9099-C40C66FF867C}">
                  <a14:compatExt spid="_x0000_s614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0</xdr:row>
          <xdr:rowOff>161925</xdr:rowOff>
        </xdr:from>
        <xdr:to>
          <xdr:col>0</xdr:col>
          <xdr:colOff>352425</xdr:colOff>
          <xdr:row>0</xdr:row>
          <xdr:rowOff>209550</xdr:rowOff>
        </xdr:to>
        <xdr:sp macro="" textlink="">
          <xdr:nvSpPr>
            <xdr:cNvPr id="9241" name="Check Box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523875</xdr:colOff>
          <xdr:row>0</xdr:row>
          <xdr:rowOff>161925</xdr:rowOff>
        </xdr:from>
        <xdr:to>
          <xdr:col>0</xdr:col>
          <xdr:colOff>590550</xdr:colOff>
          <xdr:row>0</xdr:row>
          <xdr:rowOff>209550</xdr:rowOff>
        </xdr:to>
        <xdr:sp macro="" textlink="">
          <xdr:nvSpPr>
            <xdr:cNvPr id="9242" name="Check Box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1171575</xdr:colOff>
          <xdr:row>2</xdr:row>
          <xdr:rowOff>104775</xdr:rowOff>
        </xdr:from>
        <xdr:to>
          <xdr:col>0</xdr:col>
          <xdr:colOff>1447800</xdr:colOff>
          <xdr:row>3</xdr:row>
          <xdr:rowOff>133350</xdr:rowOff>
        </xdr:to>
        <xdr:sp macro="" textlink="">
          <xdr:nvSpPr>
            <xdr:cNvPr id="8218" name="Check Box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2228850</xdr:colOff>
          <xdr:row>2</xdr:row>
          <xdr:rowOff>104775</xdr:rowOff>
        </xdr:from>
        <xdr:to>
          <xdr:col>0</xdr:col>
          <xdr:colOff>2505075</xdr:colOff>
          <xdr:row>3</xdr:row>
          <xdr:rowOff>133350</xdr:rowOff>
        </xdr:to>
        <xdr:sp macro="" textlink="">
          <xdr:nvSpPr>
            <xdr:cNvPr id="8219" name="Check Box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1038225</xdr:colOff>
          <xdr:row>2</xdr:row>
          <xdr:rowOff>47625</xdr:rowOff>
        </xdr:from>
        <xdr:to>
          <xdr:col>0</xdr:col>
          <xdr:colOff>1285875</xdr:colOff>
          <xdr:row>3</xdr:row>
          <xdr:rowOff>47625</xdr:rowOff>
        </xdr:to>
        <xdr:sp macro="" textlink="">
          <xdr:nvSpPr>
            <xdr:cNvPr id="5141" name="Check Box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1971675</xdr:colOff>
          <xdr:row>2</xdr:row>
          <xdr:rowOff>47625</xdr:rowOff>
        </xdr:from>
        <xdr:to>
          <xdr:col>0</xdr:col>
          <xdr:colOff>2209800</xdr:colOff>
          <xdr:row>3</xdr:row>
          <xdr:rowOff>47625</xdr:rowOff>
        </xdr:to>
        <xdr:sp macro="" textlink="">
          <xdr:nvSpPr>
            <xdr:cNvPr id="5142" name="Check Box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885825</xdr:colOff>
          <xdr:row>1</xdr:row>
          <xdr:rowOff>238125</xdr:rowOff>
        </xdr:from>
        <xdr:to>
          <xdr:col>0</xdr:col>
          <xdr:colOff>1009650</xdr:colOff>
          <xdr:row>2</xdr:row>
          <xdr:rowOff>76200</xdr:rowOff>
        </xdr:to>
        <xdr:sp macro="" textlink="">
          <xdr:nvSpPr>
            <xdr:cNvPr id="7211" name="Check Box 43" hidden="1">
              <a:extLst>
                <a:ext uri="{63B3BB69-23CF-44E3-9099-C40C66FF867C}">
                  <a14:compatExt spid="_x0000_s7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1638300</xdr:colOff>
          <xdr:row>1</xdr:row>
          <xdr:rowOff>247650</xdr:rowOff>
        </xdr:from>
        <xdr:to>
          <xdr:col>0</xdr:col>
          <xdr:colOff>1762125</xdr:colOff>
          <xdr:row>2</xdr:row>
          <xdr:rowOff>76200</xdr:rowOff>
        </xdr:to>
        <xdr:sp macro="" textlink="">
          <xdr:nvSpPr>
            <xdr:cNvPr id="7212" name="Check Box 44" hidden="1">
              <a:extLst>
                <a:ext uri="{63B3BB69-23CF-44E3-9099-C40C66FF867C}">
                  <a14:compatExt spid="_x0000_s7212"/>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19050</xdr:colOff>
      <xdr:row>5</xdr:row>
      <xdr:rowOff>152400</xdr:rowOff>
    </xdr:from>
    <xdr:to>
      <xdr:col>11</xdr:col>
      <xdr:colOff>695325</xdr:colOff>
      <xdr:row>42</xdr:row>
      <xdr:rowOff>142875</xdr:rowOff>
    </xdr:to>
    <xdr:graphicFrame macro="">
      <xdr:nvGraphicFramePr>
        <xdr:cNvPr id="20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257175</xdr:colOff>
          <xdr:row>2</xdr:row>
          <xdr:rowOff>104775</xdr:rowOff>
        </xdr:from>
        <xdr:to>
          <xdr:col>1</xdr:col>
          <xdr:colOff>476250</xdr:colOff>
          <xdr:row>3</xdr:row>
          <xdr:rowOff>104775</xdr:rowOff>
        </xdr:to>
        <xdr:sp macro="" textlink="">
          <xdr:nvSpPr>
            <xdr:cNvPr id="2058" name="Check Box 10" hidden="1">
              <a:extLst>
                <a:ext uri="{63B3BB69-23CF-44E3-9099-C40C66FF867C}">
                  <a14:compatExt spid="_x0000_s2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400050</xdr:colOff>
          <xdr:row>2</xdr:row>
          <xdr:rowOff>95250</xdr:rowOff>
        </xdr:from>
        <xdr:to>
          <xdr:col>2</xdr:col>
          <xdr:colOff>619125</xdr:colOff>
          <xdr:row>3</xdr:row>
          <xdr:rowOff>95250</xdr:rowOff>
        </xdr:to>
        <xdr:sp macro="" textlink="">
          <xdr:nvSpPr>
            <xdr:cNvPr id="2059" name="Check Box 11" hidden="1">
              <a:extLst>
                <a:ext uri="{63B3BB69-23CF-44E3-9099-C40C66FF867C}">
                  <a14:compatExt spid="_x0000_s205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mments" Target="../comments3.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omments" Target="../comments4.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34"/>
  <sheetViews>
    <sheetView view="pageBreakPreview" zoomScaleNormal="100" zoomScaleSheetLayoutView="100" workbookViewId="0">
      <selection activeCell="C26" sqref="C26"/>
    </sheetView>
  </sheetViews>
  <sheetFormatPr baseColWidth="10" defaultRowHeight="12.75" x14ac:dyDescent="0.2"/>
  <cols>
    <col min="1" max="1" width="61.42578125" style="104" customWidth="1"/>
    <col min="2" max="2" width="25" style="149" customWidth="1"/>
    <col min="3" max="3" width="21.28515625" style="149" customWidth="1"/>
    <col min="4" max="4" width="23.42578125" style="149" customWidth="1"/>
    <col min="5" max="16384" width="11.42578125" style="104"/>
  </cols>
  <sheetData>
    <row r="1" spans="1:5" s="102" customFormat="1" ht="20.100000000000001" customHeight="1" x14ac:dyDescent="0.2">
      <c r="A1" s="488" t="s">
        <v>203</v>
      </c>
      <c r="B1" s="489"/>
      <c r="C1" s="489"/>
      <c r="D1" s="489"/>
    </row>
    <row r="2" spans="1:5" ht="20.100000000000001" customHeight="1" x14ac:dyDescent="0.2">
      <c r="A2" s="262"/>
      <c r="B2" s="103"/>
      <c r="C2" s="103"/>
      <c r="D2" s="103"/>
    </row>
    <row r="3" spans="1:5" ht="17.25" customHeight="1" x14ac:dyDescent="0.2">
      <c r="A3" s="263" t="s">
        <v>227</v>
      </c>
      <c r="B3" s="363"/>
      <c r="C3" s="497" t="s">
        <v>145</v>
      </c>
      <c r="D3" s="498"/>
    </row>
    <row r="4" spans="1:5" ht="18" customHeight="1" x14ac:dyDescent="0.2">
      <c r="A4" s="381" t="s">
        <v>211</v>
      </c>
      <c r="B4" s="105"/>
      <c r="C4" s="360"/>
      <c r="D4" s="360"/>
    </row>
    <row r="5" spans="1:5" x14ac:dyDescent="0.2">
      <c r="A5" s="220"/>
      <c r="B5" s="105"/>
      <c r="C5" s="360"/>
      <c r="D5" s="360"/>
    </row>
    <row r="6" spans="1:5" x14ac:dyDescent="0.2">
      <c r="A6" s="490" t="str">
        <f>IF(Zusammenfassung!$B$14=0,'Eigenregie-Basisdaten'!$A$15,'Eigenregie-Basisdaten'!$A$8)</f>
        <v>Variante 2 - Eigenregie durch eigene Wärme-/Kälteerzeugungsanlage</v>
      </c>
      <c r="B6" s="105"/>
      <c r="C6" s="105"/>
      <c r="D6" s="105"/>
    </row>
    <row r="7" spans="1:5" ht="13.5" thickBot="1" x14ac:dyDescent="0.25">
      <c r="A7" s="491"/>
      <c r="B7" s="105"/>
      <c r="C7" s="105"/>
      <c r="D7" s="105"/>
    </row>
    <row r="8" spans="1:5" x14ac:dyDescent="0.2">
      <c r="A8" s="107" t="s">
        <v>87</v>
      </c>
      <c r="B8" s="108" t="str">
        <f>IF(B14=0,"Eigenerzeugung","Fernwärmebezug")</f>
        <v>Eigenerzeugung</v>
      </c>
      <c r="C8" s="108" t="s">
        <v>88</v>
      </c>
      <c r="D8" s="109" t="s">
        <v>89</v>
      </c>
    </row>
    <row r="9" spans="1:5" ht="13.5" thickBot="1" x14ac:dyDescent="0.25">
      <c r="A9" s="110"/>
      <c r="B9" s="111"/>
      <c r="C9" s="111" t="s">
        <v>101</v>
      </c>
      <c r="D9" s="112" t="str">
        <f>IF(B14=0,"Eigenerzeugung","Fernwärmebezug")</f>
        <v>Eigenerzeugung</v>
      </c>
    </row>
    <row r="10" spans="1:5" x14ac:dyDescent="0.2">
      <c r="A10" s="113"/>
      <c r="B10" s="108"/>
      <c r="C10" s="108"/>
      <c r="D10" s="109"/>
    </row>
    <row r="11" spans="1:5" x14ac:dyDescent="0.2">
      <c r="A11" s="114" t="s">
        <v>174</v>
      </c>
      <c r="B11" s="115" t="e">
        <f>IF(B14&gt;0,B14,B21/'Projekt-Basisdaten'!B17/('Projekt-Basisdaten'!B10-'Projekt-Basisdaten'!B11))</f>
        <v>#DIV/0!</v>
      </c>
      <c r="C11" s="116" t="e">
        <f>C21/'Projekt-Basisdaten'!B17/('Projekt-Basisdaten'!B10-'Projekt-Basisdaten'!B11)</f>
        <v>#DIV/0!</v>
      </c>
      <c r="D11" s="117" t="e">
        <f>B11-C11</f>
        <v>#DIV/0!</v>
      </c>
      <c r="E11" s="118"/>
    </row>
    <row r="12" spans="1:5" x14ac:dyDescent="0.2">
      <c r="A12" s="119"/>
      <c r="B12" s="120" t="e">
        <f>B11/B11</f>
        <v>#DIV/0!</v>
      </c>
      <c r="C12" s="120" t="e">
        <f>C11/B11</f>
        <v>#DIV/0!</v>
      </c>
      <c r="D12" s="121" t="e">
        <f>(B12-C12)</f>
        <v>#DIV/0!</v>
      </c>
      <c r="E12" s="122"/>
    </row>
    <row r="13" spans="1:5" s="127" customFormat="1" x14ac:dyDescent="0.2">
      <c r="A13" s="123" t="s">
        <v>102</v>
      </c>
      <c r="B13" s="124"/>
      <c r="C13" s="125"/>
      <c r="D13" s="126"/>
    </row>
    <row r="14" spans="1:5" s="127" customFormat="1" x14ac:dyDescent="0.2">
      <c r="A14" s="128" t="s">
        <v>175</v>
      </c>
      <c r="B14" s="16">
        <v>0</v>
      </c>
      <c r="C14" s="129"/>
      <c r="D14" s="130"/>
    </row>
    <row r="15" spans="1:5" s="127" customFormat="1" x14ac:dyDescent="0.2">
      <c r="A15" s="131" t="s">
        <v>176</v>
      </c>
      <c r="B15" s="125"/>
      <c r="C15" s="125"/>
      <c r="D15" s="126"/>
    </row>
    <row r="16" spans="1:5" x14ac:dyDescent="0.2">
      <c r="A16" s="132"/>
      <c r="B16" s="133"/>
      <c r="C16" s="133"/>
      <c r="D16" s="134"/>
    </row>
    <row r="17" spans="1:6" x14ac:dyDescent="0.2">
      <c r="A17" s="106"/>
      <c r="B17" s="135"/>
      <c r="C17" s="135"/>
      <c r="D17" s="136"/>
    </row>
    <row r="18" spans="1:6" x14ac:dyDescent="0.2">
      <c r="A18" s="114" t="s">
        <v>112</v>
      </c>
      <c r="B18" s="135"/>
      <c r="C18" s="135"/>
      <c r="D18" s="136"/>
    </row>
    <row r="19" spans="1:6" x14ac:dyDescent="0.2">
      <c r="A19" s="137" t="s">
        <v>177</v>
      </c>
      <c r="B19" s="138">
        <f>'Wirtschaftlichkeitsanalyse '!AA59</f>
        <v>0</v>
      </c>
      <c r="C19" s="138" t="e">
        <f>IF('Contracting-Angebote'!B60=1,'Wirtschaftlichkeitsanalyse '!AA17,IF('Contracting-Angebote'!C60=1,'Wirtschaftlichkeitsanalyse '!AA23,IF('Contracting-Angebote'!D60=1,'Wirtschaftlichkeitsanalyse '!AA29,IF('Contracting-Angebote'!E60=1,'Wirtschaftlichkeitsanalyse '!AA35,IF('Contracting-Angebote'!F60=1,'Wirtschaftlichkeitsanalyse '!AA41,IF('Contracting-Angebote'!G60=1,'Wirtschaftlichkeitsanalyse '!AA47,"keine Eindeutige Rangfolge"))))))</f>
        <v>#DIV/0!</v>
      </c>
      <c r="D19" s="139" t="e">
        <f>B19-C19</f>
        <v>#DIV/0!</v>
      </c>
      <c r="F19" s="140"/>
    </row>
    <row r="20" spans="1:6" x14ac:dyDescent="0.2">
      <c r="A20" s="137"/>
      <c r="B20" s="120" t="e">
        <f>B19/B19</f>
        <v>#DIV/0!</v>
      </c>
      <c r="C20" s="120" t="e">
        <f>C19/B19</f>
        <v>#DIV/0!</v>
      </c>
      <c r="D20" s="121" t="e">
        <f>B20-C20</f>
        <v>#DIV/0!</v>
      </c>
    </row>
    <row r="21" spans="1:6" x14ac:dyDescent="0.2">
      <c r="A21" s="137" t="s">
        <v>178</v>
      </c>
      <c r="B21" s="138">
        <f>'Wirtschaftlichkeitsanalyse '!AA60</f>
        <v>0</v>
      </c>
      <c r="C21" s="138" t="e">
        <f>IF('Contracting-Angebote'!B60=1,'Wirtschaftlichkeitsanalyse '!AA18,IF('Contracting-Angebote'!C60=1,'Wirtschaftlichkeitsanalyse '!AA24,IF('Contracting-Angebote'!D60=1,'Wirtschaftlichkeitsanalyse '!AA30,IF('Contracting-Angebote'!E60=1,'Wirtschaftlichkeitsanalyse '!AA36,IF('Contracting-Angebote'!F60=1,'Wirtschaftlichkeitsanalyse '!AA42,IF('Contracting-Angebote'!G60=1,'Wirtschaftlichkeitsanalyse '!AA48,"keine Eindeutige Rangfolge"))))))</f>
        <v>#DIV/0!</v>
      </c>
      <c r="D21" s="139" t="e">
        <f>B21-C21</f>
        <v>#DIV/0!</v>
      </c>
    </row>
    <row r="22" spans="1:6" x14ac:dyDescent="0.2">
      <c r="A22" s="137"/>
      <c r="B22" s="120" t="e">
        <f>B21/B21</f>
        <v>#DIV/0!</v>
      </c>
      <c r="C22" s="120" t="e">
        <f>C21/B21</f>
        <v>#DIV/0!</v>
      </c>
      <c r="D22" s="121" t="e">
        <f>B22-C22</f>
        <v>#DIV/0!</v>
      </c>
    </row>
    <row r="23" spans="1:6" s="122" customFormat="1" ht="13.5" thickBot="1" x14ac:dyDescent="0.25">
      <c r="A23" s="110"/>
      <c r="B23" s="141"/>
      <c r="C23" s="141"/>
      <c r="D23" s="142"/>
    </row>
    <row r="24" spans="1:6" ht="13.5" thickBot="1" x14ac:dyDescent="0.25">
      <c r="A24" s="45"/>
      <c r="B24" s="105"/>
      <c r="C24" s="105"/>
      <c r="D24" s="105"/>
    </row>
    <row r="25" spans="1:6" s="145" customFormat="1" ht="15" x14ac:dyDescent="0.2">
      <c r="A25" s="46" t="s">
        <v>198</v>
      </c>
      <c r="B25" s="47"/>
      <c r="C25" s="144"/>
      <c r="D25" s="144"/>
    </row>
    <row r="26" spans="1:6" ht="13.5" thickBot="1" x14ac:dyDescent="0.25">
      <c r="A26" s="48" t="s">
        <v>197</v>
      </c>
      <c r="B26" s="49"/>
      <c r="C26" s="146"/>
      <c r="D26" s="146"/>
    </row>
    <row r="27" spans="1:6" ht="15" x14ac:dyDescent="0.2">
      <c r="A27" s="147"/>
      <c r="B27" s="148"/>
      <c r="D27" s="150"/>
    </row>
    <row r="32" spans="1:6" x14ac:dyDescent="0.2">
      <c r="A32" s="151"/>
      <c r="B32" s="148"/>
    </row>
    <row r="33" spans="2:2" x14ac:dyDescent="0.2">
      <c r="B33" s="148"/>
    </row>
    <row r="34" spans="2:2" x14ac:dyDescent="0.2">
      <c r="B34" s="148"/>
    </row>
  </sheetData>
  <sheetProtection password="F694" sheet="1" objects="1" scenarios="1" formatCells="0" formatColumns="0" formatRows="0"/>
  <mergeCells count="1">
    <mergeCell ref="C3:D3"/>
  </mergeCells>
  <phoneticPr fontId="8" type="noConversion"/>
  <dataValidations disablePrompts="1" count="1">
    <dataValidation allowBlank="1" showInputMessage="1" promptTitle="Fernwärmebezug" prompt="hier unbedingt eine &quot;0&quot; eingeben, wenn kein Fernwärmebezug sondern die Versorgung über eigene Wärmeerzeuger erfolgt" sqref="B14"/>
  </dataValidations>
  <pageMargins left="0.74803149606299213" right="0.6692913385826772" top="0.78740157480314965" bottom="0.59055118110236227" header="0.39370078740157483" footer="0.39370078740157483"/>
  <pageSetup paperSize="9" fitToHeight="0" orientation="landscape" r:id="rId1"/>
  <headerFooter alignWithMargins="0">
    <oddFooter>&amp;L&amp;7Seite &amp;P von &amp;N&amp;R&amp;7Leitfaden Contracting der Bayerischen Staatlichen Hochbauverwaltung, Stand: Dezember/2017</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84" r:id="rId4" name="Check Box 12">
              <controlPr defaultSize="0" autoFill="0" autoLine="0" autoPict="0">
                <anchor moveWithCells="1">
                  <from>
                    <xdr:col>0</xdr:col>
                    <xdr:colOff>1314450</xdr:colOff>
                    <xdr:row>3</xdr:row>
                    <xdr:rowOff>38100</xdr:rowOff>
                  </from>
                  <to>
                    <xdr:col>0</xdr:col>
                    <xdr:colOff>1619250</xdr:colOff>
                    <xdr:row>4</xdr:row>
                    <xdr:rowOff>28575</xdr:rowOff>
                  </to>
                </anchor>
              </controlPr>
            </control>
          </mc:Choice>
        </mc:AlternateContent>
        <mc:AlternateContent xmlns:mc="http://schemas.openxmlformats.org/markup-compatibility/2006">
          <mc:Choice Requires="x14">
            <control shapeId="3085" r:id="rId5" name="Check Box 13">
              <controlPr defaultSize="0" autoFill="0" autoLine="0" autoPict="0">
                <anchor moveWithCells="1">
                  <from>
                    <xdr:col>0</xdr:col>
                    <xdr:colOff>2514600</xdr:colOff>
                    <xdr:row>3</xdr:row>
                    <xdr:rowOff>19050</xdr:rowOff>
                  </from>
                  <to>
                    <xdr:col>0</xdr:col>
                    <xdr:colOff>2819400</xdr:colOff>
                    <xdr:row>4</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4"/>
  <sheetViews>
    <sheetView view="pageBreakPreview" zoomScaleNormal="100" zoomScaleSheetLayoutView="100" workbookViewId="0">
      <selection activeCell="A92" sqref="A92"/>
    </sheetView>
  </sheetViews>
  <sheetFormatPr baseColWidth="10" defaultRowHeight="12.75" x14ac:dyDescent="0.2"/>
  <cols>
    <col min="1" max="1" width="50.28515625" style="154" customWidth="1"/>
    <col min="2" max="2" width="12.7109375" style="153" customWidth="1"/>
    <col min="3" max="3" width="15.28515625" style="154" customWidth="1"/>
    <col min="4" max="4" width="11.42578125" style="154"/>
    <col min="5" max="5" width="22.42578125" style="154" customWidth="1"/>
    <col min="6" max="16384" width="11.42578125" style="154"/>
  </cols>
  <sheetData>
    <row r="1" spans="1:6" ht="20.100000000000001" customHeight="1" x14ac:dyDescent="0.2">
      <c r="A1" s="152" t="s">
        <v>203</v>
      </c>
    </row>
    <row r="2" spans="1:6" ht="20.100000000000001" customHeight="1" x14ac:dyDescent="0.2"/>
    <row r="3" spans="1:6" ht="19.5" customHeight="1" x14ac:dyDescent="0.2">
      <c r="A3" s="362" t="s">
        <v>16</v>
      </c>
      <c r="B3" s="499" t="str">
        <f>Zusammenfassung!C3</f>
        <v>Musterhausen</v>
      </c>
      <c r="C3" s="500"/>
      <c r="D3" s="5"/>
      <c r="E3" s="5"/>
      <c r="F3" s="5"/>
    </row>
    <row r="4" spans="1:6" x14ac:dyDescent="0.2">
      <c r="A4" s="380" t="s">
        <v>211</v>
      </c>
      <c r="B4" s="360"/>
      <c r="C4" s="360"/>
      <c r="D4" s="5"/>
      <c r="E4" s="5"/>
      <c r="F4" s="5"/>
    </row>
    <row r="5" spans="1:6" ht="12.75" customHeight="1" x14ac:dyDescent="0.2">
      <c r="A5" s="5"/>
      <c r="B5" s="17"/>
      <c r="C5" s="5"/>
      <c r="D5" s="5"/>
      <c r="E5" s="5"/>
      <c r="F5" s="5"/>
    </row>
    <row r="6" spans="1:6" ht="12.75" customHeight="1" x14ac:dyDescent="0.2">
      <c r="A6" s="5" t="s">
        <v>34</v>
      </c>
      <c r="B6" s="17"/>
      <c r="C6" s="5"/>
      <c r="D6" s="5"/>
      <c r="E6" s="5"/>
      <c r="F6" s="5"/>
    </row>
    <row r="7" spans="1:6" ht="12.75" customHeight="1" x14ac:dyDescent="0.2">
      <c r="A7" s="5"/>
      <c r="B7" s="17"/>
      <c r="C7" s="5"/>
      <c r="D7" s="5"/>
      <c r="E7" s="5"/>
      <c r="F7" s="5"/>
    </row>
    <row r="8" spans="1:6" ht="12.75" customHeight="1" x14ac:dyDescent="0.2">
      <c r="A8" s="5"/>
      <c r="B8" s="17"/>
      <c r="C8" s="5"/>
      <c r="D8" s="5"/>
      <c r="E8" s="5"/>
      <c r="F8" s="5"/>
    </row>
    <row r="9" spans="1:6" ht="12.75" customHeight="1" x14ac:dyDescent="0.2">
      <c r="A9" s="156" t="s">
        <v>5</v>
      </c>
      <c r="B9" s="17"/>
      <c r="C9" s="45"/>
      <c r="D9" s="5"/>
      <c r="E9" s="5"/>
      <c r="F9" s="5"/>
    </row>
    <row r="10" spans="1:6" ht="12.75" customHeight="1" x14ac:dyDescent="0.2">
      <c r="A10" s="45" t="s">
        <v>209</v>
      </c>
      <c r="B10" s="85"/>
      <c r="C10" s="45" t="s">
        <v>14</v>
      </c>
      <c r="D10" s="5"/>
      <c r="E10" s="5"/>
      <c r="F10" s="5"/>
    </row>
    <row r="11" spans="1:6" ht="12.75" customHeight="1" x14ac:dyDescent="0.2">
      <c r="A11" s="45" t="s">
        <v>210</v>
      </c>
      <c r="B11" s="85"/>
      <c r="C11" s="45" t="s">
        <v>14</v>
      </c>
      <c r="D11" s="154" t="s">
        <v>169</v>
      </c>
      <c r="E11" s="157" t="str">
        <f>IF($B$11&lt;=5,"/","max 5 Jahre zulässig!!!")</f>
        <v>/</v>
      </c>
      <c r="F11" s="5"/>
    </row>
    <row r="12" spans="1:6" ht="12.75" customHeight="1" x14ac:dyDescent="0.2">
      <c r="A12" s="45" t="s">
        <v>4</v>
      </c>
      <c r="B12" s="86"/>
      <c r="C12" s="45"/>
      <c r="D12" s="5"/>
      <c r="E12" s="5"/>
      <c r="F12" s="5"/>
    </row>
    <row r="13" spans="1:6" ht="12.75" customHeight="1" x14ac:dyDescent="0.2">
      <c r="A13" s="45" t="s">
        <v>2</v>
      </c>
      <c r="B13" s="158" t="e">
        <f>B12*(1+B12)^B10/((1+B12)^B10-1)</f>
        <v>#DIV/0!</v>
      </c>
      <c r="C13" s="45"/>
      <c r="D13" s="17"/>
      <c r="E13" s="5"/>
      <c r="F13" s="5"/>
    </row>
    <row r="14" spans="1:6" ht="12.75" customHeight="1" x14ac:dyDescent="0.2">
      <c r="A14" s="5"/>
      <c r="B14" s="17"/>
      <c r="C14" s="5"/>
      <c r="D14" s="5"/>
      <c r="E14" s="5"/>
      <c r="F14" s="5"/>
    </row>
    <row r="15" spans="1:6" ht="12.75" customHeight="1" x14ac:dyDescent="0.2">
      <c r="A15" s="156" t="s">
        <v>228</v>
      </c>
      <c r="B15" s="159"/>
      <c r="C15" s="45"/>
      <c r="D15" s="160"/>
      <c r="E15" s="5"/>
      <c r="F15" s="5"/>
    </row>
    <row r="16" spans="1:6" ht="12.75" customHeight="1" x14ac:dyDescent="0.25">
      <c r="A16" s="45" t="s">
        <v>229</v>
      </c>
      <c r="B16" s="87"/>
      <c r="C16" s="45" t="s">
        <v>113</v>
      </c>
      <c r="D16" s="160"/>
      <c r="E16" s="5"/>
      <c r="F16" s="5"/>
    </row>
    <row r="17" spans="1:6" ht="12.75" customHeight="1" x14ac:dyDescent="0.2">
      <c r="A17" s="45" t="s">
        <v>230</v>
      </c>
      <c r="B17" s="87"/>
      <c r="C17" s="45" t="s">
        <v>0</v>
      </c>
      <c r="D17" s="160"/>
      <c r="E17" s="5"/>
      <c r="F17" s="5"/>
    </row>
    <row r="18" spans="1:6" ht="12.75" customHeight="1" x14ac:dyDescent="0.2">
      <c r="A18" s="45" t="s">
        <v>157</v>
      </c>
      <c r="B18" s="88" t="e">
        <f>B17*1000/B16/0.8</f>
        <v>#DIV/0!</v>
      </c>
      <c r="C18" s="45" t="s">
        <v>1</v>
      </c>
      <c r="D18" s="160"/>
      <c r="E18" s="5"/>
      <c r="F18" s="5"/>
    </row>
    <row r="19" spans="1:6" ht="12.75" customHeight="1" x14ac:dyDescent="0.2">
      <c r="A19" s="5"/>
      <c r="B19" s="17"/>
      <c r="C19" s="5"/>
      <c r="D19" s="5"/>
      <c r="E19" s="5"/>
      <c r="F19" s="5"/>
    </row>
    <row r="20" spans="1:6" ht="12.75" customHeight="1" x14ac:dyDescent="0.2">
      <c r="A20" s="5"/>
      <c r="B20" s="17"/>
      <c r="C20" s="5"/>
      <c r="D20" s="5"/>
      <c r="E20" s="5"/>
      <c r="F20" s="5"/>
    </row>
    <row r="21" spans="1:6" ht="12.75" customHeight="1" x14ac:dyDescent="0.2">
      <c r="A21" s="161" t="s">
        <v>35</v>
      </c>
      <c r="B21" s="17"/>
      <c r="C21" s="5"/>
      <c r="D21" s="5"/>
      <c r="E21" s="5"/>
      <c r="F21" s="5"/>
    </row>
    <row r="22" spans="1:6" ht="12.75" customHeight="1" x14ac:dyDescent="0.2">
      <c r="A22" s="162" t="s">
        <v>38</v>
      </c>
      <c r="B22" s="17"/>
      <c r="C22" s="5"/>
      <c r="D22" s="5"/>
      <c r="E22" s="5"/>
      <c r="F22" s="5"/>
    </row>
    <row r="23" spans="1:6" ht="12.75" customHeight="1" x14ac:dyDescent="0.25">
      <c r="A23" s="45" t="s">
        <v>147</v>
      </c>
      <c r="B23" s="85"/>
      <c r="C23" s="5"/>
      <c r="D23" s="5"/>
      <c r="E23" s="5"/>
      <c r="F23" s="5"/>
    </row>
    <row r="24" spans="1:6" ht="12.75" customHeight="1" x14ac:dyDescent="0.25">
      <c r="A24" s="45" t="s">
        <v>114</v>
      </c>
      <c r="B24" s="85"/>
      <c r="C24" s="5"/>
      <c r="D24" s="5"/>
      <c r="E24" s="5"/>
      <c r="F24" s="5"/>
    </row>
    <row r="25" spans="1:6" ht="12.75" customHeight="1" x14ac:dyDescent="0.25">
      <c r="A25" s="45" t="s">
        <v>148</v>
      </c>
      <c r="B25" s="85"/>
      <c r="C25" s="5"/>
      <c r="D25" s="5"/>
      <c r="E25" s="5"/>
      <c r="F25" s="5"/>
    </row>
    <row r="26" spans="1:6" ht="12.75" customHeight="1" x14ac:dyDescent="0.25">
      <c r="A26" s="45" t="s">
        <v>149</v>
      </c>
      <c r="B26" s="85"/>
      <c r="C26" s="5" t="s">
        <v>37</v>
      </c>
      <c r="D26" s="5"/>
      <c r="E26" s="5"/>
      <c r="F26" s="5"/>
    </row>
    <row r="27" spans="1:6" ht="12.75" customHeight="1" x14ac:dyDescent="0.25">
      <c r="A27" s="45" t="s">
        <v>150</v>
      </c>
      <c r="B27" s="85"/>
      <c r="C27" s="5"/>
      <c r="D27" s="5"/>
      <c r="E27" s="5"/>
      <c r="F27" s="5"/>
    </row>
    <row r="28" spans="1:6" ht="12.75" customHeight="1" x14ac:dyDescent="0.25">
      <c r="A28" s="45" t="s">
        <v>151</v>
      </c>
      <c r="B28" s="85"/>
      <c r="C28" s="163"/>
      <c r="D28" s="5"/>
      <c r="E28" s="5"/>
      <c r="F28" s="5"/>
    </row>
    <row r="29" spans="1:6" ht="12.75" customHeight="1" x14ac:dyDescent="0.2">
      <c r="A29" s="162" t="s">
        <v>36</v>
      </c>
      <c r="B29" s="17"/>
      <c r="C29" s="5"/>
      <c r="D29" s="5"/>
      <c r="E29" s="5"/>
      <c r="F29" s="5"/>
    </row>
    <row r="30" spans="1:6" ht="12.75" customHeight="1" x14ac:dyDescent="0.2">
      <c r="A30" s="5" t="s">
        <v>152</v>
      </c>
      <c r="B30" s="86"/>
      <c r="C30" s="5" t="s">
        <v>39</v>
      </c>
      <c r="D30" s="5"/>
      <c r="E30" s="5"/>
      <c r="F30" s="5"/>
    </row>
    <row r="31" spans="1:6" ht="12.75" customHeight="1" x14ac:dyDescent="0.2">
      <c r="A31" s="5" t="s">
        <v>40</v>
      </c>
      <c r="B31" s="86"/>
      <c r="C31" s="5" t="s">
        <v>39</v>
      </c>
      <c r="D31" s="5"/>
      <c r="E31" s="5"/>
      <c r="F31" s="5"/>
    </row>
    <row r="32" spans="1:6" ht="12.75" customHeight="1" x14ac:dyDescent="0.2">
      <c r="A32" s="5" t="s">
        <v>139</v>
      </c>
      <c r="B32" s="86"/>
      <c r="C32" s="5" t="s">
        <v>39</v>
      </c>
      <c r="D32" s="5"/>
      <c r="E32" s="5"/>
      <c r="F32" s="5"/>
    </row>
    <row r="33" spans="1:6" ht="12.75" customHeight="1" x14ac:dyDescent="0.2">
      <c r="A33" s="5" t="s">
        <v>153</v>
      </c>
      <c r="B33" s="86"/>
      <c r="C33" s="5" t="s">
        <v>39</v>
      </c>
      <c r="D33" s="5"/>
      <c r="E33" s="5"/>
      <c r="F33" s="5"/>
    </row>
    <row r="34" spans="1:6" ht="12.75" customHeight="1" x14ac:dyDescent="0.2">
      <c r="A34" s="164" t="s">
        <v>154</v>
      </c>
      <c r="B34" s="86"/>
      <c r="C34" s="5" t="s">
        <v>39</v>
      </c>
      <c r="D34" s="5"/>
      <c r="E34" s="5"/>
      <c r="F34" s="5"/>
    </row>
    <row r="35" spans="1:6" ht="12.75" customHeight="1" x14ac:dyDescent="0.2">
      <c r="A35" s="5" t="s">
        <v>155</v>
      </c>
      <c r="B35" s="86"/>
      <c r="C35" s="5" t="s">
        <v>39</v>
      </c>
      <c r="D35" s="5"/>
      <c r="E35" s="5"/>
      <c r="F35" s="5"/>
    </row>
    <row r="36" spans="1:6" ht="12.75" customHeight="1" x14ac:dyDescent="0.2">
      <c r="A36" s="5"/>
      <c r="B36" s="17"/>
      <c r="C36" s="5"/>
      <c r="D36" s="5"/>
      <c r="E36" s="5"/>
      <c r="F36" s="5"/>
    </row>
    <row r="37" spans="1:6" ht="12.75" customHeight="1" x14ac:dyDescent="0.2">
      <c r="A37" s="5"/>
      <c r="B37" s="17"/>
      <c r="C37" s="5"/>
      <c r="D37" s="5"/>
      <c r="E37" s="5"/>
      <c r="F37" s="5"/>
    </row>
    <row r="38" spans="1:6" ht="12.75" customHeight="1" x14ac:dyDescent="0.2">
      <c r="A38" s="161" t="s">
        <v>41</v>
      </c>
      <c r="B38" s="17"/>
      <c r="C38" s="5"/>
      <c r="D38" s="5"/>
      <c r="E38" s="5"/>
      <c r="F38" s="5"/>
    </row>
    <row r="39" spans="1:6" ht="12.75" customHeight="1" x14ac:dyDescent="0.2">
      <c r="A39" s="164" t="s">
        <v>139</v>
      </c>
      <c r="B39" s="158">
        <f>B32</f>
        <v>0</v>
      </c>
      <c r="C39" s="5" t="s">
        <v>39</v>
      </c>
      <c r="D39" s="165"/>
      <c r="E39" s="5"/>
      <c r="F39" s="5"/>
    </row>
    <row r="40" spans="1:6" ht="12.75" customHeight="1" x14ac:dyDescent="0.2">
      <c r="A40" s="5" t="s">
        <v>153</v>
      </c>
      <c r="B40" s="158">
        <f>B33</f>
        <v>0</v>
      </c>
      <c r="C40" s="5" t="s">
        <v>39</v>
      </c>
      <c r="D40" s="5"/>
      <c r="E40" s="5"/>
      <c r="F40" s="5"/>
    </row>
    <row r="41" spans="1:6" ht="12.75" customHeight="1" x14ac:dyDescent="0.2">
      <c r="A41" s="164" t="s">
        <v>154</v>
      </c>
      <c r="B41" s="158">
        <f>B34</f>
        <v>0</v>
      </c>
      <c r="C41" s="5" t="s">
        <v>39</v>
      </c>
      <c r="D41" s="5"/>
      <c r="E41" s="5"/>
      <c r="F41" s="5"/>
    </row>
    <row r="42" spans="1:6" ht="12.75" customHeight="1" x14ac:dyDescent="0.2">
      <c r="A42" s="5" t="s">
        <v>155</v>
      </c>
      <c r="B42" s="158">
        <f>B35</f>
        <v>0</v>
      </c>
      <c r="C42" s="5" t="s">
        <v>39</v>
      </c>
      <c r="D42" s="5"/>
      <c r="E42" s="5"/>
      <c r="F42" s="5"/>
    </row>
    <row r="43" spans="1:6" ht="12.75" customHeight="1" x14ac:dyDescent="0.2">
      <c r="A43" s="5" t="s">
        <v>7</v>
      </c>
      <c r="B43" s="86"/>
      <c r="C43" s="5" t="s">
        <v>39</v>
      </c>
      <c r="D43" s="5"/>
      <c r="E43" s="5"/>
      <c r="F43" s="5"/>
    </row>
    <row r="44" spans="1:6" ht="12.75" customHeight="1" x14ac:dyDescent="0.2">
      <c r="A44" s="5" t="s">
        <v>156</v>
      </c>
      <c r="B44" s="86"/>
      <c r="C44" s="5" t="s">
        <v>39</v>
      </c>
      <c r="D44" s="5"/>
      <c r="E44" s="5"/>
      <c r="F44" s="5"/>
    </row>
    <row r="45" spans="1:6" ht="12.75" customHeight="1" x14ac:dyDescent="0.2">
      <c r="A45" s="5"/>
      <c r="B45" s="17"/>
      <c r="C45" s="5"/>
      <c r="D45" s="5"/>
      <c r="E45" s="5"/>
      <c r="F45" s="5"/>
    </row>
    <row r="46" spans="1:6" ht="12.75" customHeight="1" x14ac:dyDescent="0.2">
      <c r="A46" s="5"/>
      <c r="B46" s="17"/>
      <c r="C46" s="5"/>
      <c r="D46" s="5"/>
      <c r="E46" s="5"/>
      <c r="F46" s="5"/>
    </row>
    <row r="47" spans="1:6" ht="12.75" customHeight="1" x14ac:dyDescent="0.2">
      <c r="A47" s="161" t="s">
        <v>105</v>
      </c>
      <c r="B47" s="86"/>
      <c r="C47" s="5" t="s">
        <v>39</v>
      </c>
      <c r="D47" s="5"/>
      <c r="E47" s="5"/>
      <c r="F47" s="5"/>
    </row>
    <row r="48" spans="1:6" ht="12.75" customHeight="1" x14ac:dyDescent="0.2">
      <c r="A48" s="5"/>
      <c r="B48" s="17"/>
      <c r="C48" s="5"/>
      <c r="D48" s="5"/>
      <c r="E48" s="5"/>
    </row>
    <row r="49" spans="1:3" ht="12.75" customHeight="1" x14ac:dyDescent="0.2">
      <c r="A49" s="161" t="s">
        <v>127</v>
      </c>
      <c r="B49" s="154"/>
    </row>
    <row r="50" spans="1:3" ht="12.75" customHeight="1" x14ac:dyDescent="0.2">
      <c r="A50" s="154" t="s">
        <v>128</v>
      </c>
      <c r="B50" s="86"/>
      <c r="C50" s="154" t="s">
        <v>130</v>
      </c>
    </row>
    <row r="51" spans="1:3" ht="12.75" customHeight="1" x14ac:dyDescent="0.2">
      <c r="A51" s="154" t="s">
        <v>129</v>
      </c>
      <c r="B51" s="120">
        <f>1-B50</f>
        <v>1</v>
      </c>
      <c r="C51" s="154" t="s">
        <v>130</v>
      </c>
    </row>
    <row r="52" spans="1:3" ht="12.75" customHeight="1" thickBot="1" x14ac:dyDescent="0.25"/>
    <row r="53" spans="1:3" ht="12.75" customHeight="1" x14ac:dyDescent="0.2">
      <c r="A53" s="46" t="s">
        <v>198</v>
      </c>
      <c r="B53" s="47"/>
    </row>
    <row r="54" spans="1:3" ht="13.5" thickBot="1" x14ac:dyDescent="0.25">
      <c r="A54" s="48" t="s">
        <v>197</v>
      </c>
      <c r="B54" s="49"/>
    </row>
  </sheetData>
  <sheetProtection password="F694" sheet="1" objects="1" scenarios="1" formatCells="0" formatColumns="0" formatRows="0"/>
  <mergeCells count="1">
    <mergeCell ref="B3:C3"/>
  </mergeCells>
  <phoneticPr fontId="0" type="noConversion"/>
  <conditionalFormatting sqref="E11">
    <cfRule type="cellIs" dxfId="0" priority="1" stopIfTrue="1" operator="notEqual">
      <formula>"/"</formula>
    </cfRule>
  </conditionalFormatting>
  <dataValidations disablePrompts="1" xWindow="558" yWindow="820" count="2">
    <dataValidation type="decimal" allowBlank="1" showInputMessage="1" showErrorMessage="1" errorTitle="Gewichtung" error="nur Zahlen zwischen 1 und 100 zulässig" promptTitle="Gewichtung Wertungskritrien" prompt="Hier bitte im Bereich von 1 bis 100 angeben, zu welchem %-Anteil der Barwert in die Wertung eingehen soll. Die Gewichtung der CO2-Emmission wird errechnet" sqref="B50">
      <formula1>0.01</formula1>
      <formula2>1</formula2>
    </dataValidation>
    <dataValidation type="whole" allowBlank="1" showInputMessage="1" showErrorMessage="1" errorTitle="Projektlaufzeit" error="nur ganze Zahlen bis max 22 zulässig" promptTitle="Projektlaufzeit" prompt="Mit dieser Tabelle können nur Projektlaufzeiten bis max 22 Jahre untersucht werden" sqref="B10:B11">
      <formula1>1</formula1>
      <formula2>22</formula2>
    </dataValidation>
  </dataValidations>
  <pageMargins left="0.74803149606299213" right="0.6692913385826772" top="0.78740157480314965" bottom="0.59055118110236227" header="0.39370078740157483" footer="0.39370078740157483"/>
  <pageSetup paperSize="9" scale="79" fitToHeight="0" orientation="portrait" r:id="rId1"/>
  <headerFooter alignWithMargins="0">
    <oddFooter>&amp;L&amp;7Seite &amp;P von &amp;N&amp;R&amp;7Leitfaden Contracting der Bayerischen Staatlichen Hochbauverwaltung, Stand: Dezember/2017</oddFooter>
  </headerFooter>
  <ignoredErrors>
    <ignoredError sqref="B18"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7" r:id="rId4" name="Check Box 3">
              <controlPr defaultSize="0" autoFill="0" autoLine="0" autoPict="0">
                <anchor moveWithCells="1">
                  <from>
                    <xdr:col>0</xdr:col>
                    <xdr:colOff>647700</xdr:colOff>
                    <xdr:row>1</xdr:row>
                    <xdr:rowOff>85725</xdr:rowOff>
                  </from>
                  <to>
                    <xdr:col>0</xdr:col>
                    <xdr:colOff>800100</xdr:colOff>
                    <xdr:row>1</xdr:row>
                    <xdr:rowOff>190500</xdr:rowOff>
                  </to>
                </anchor>
              </controlPr>
            </control>
          </mc:Choice>
        </mc:AlternateContent>
        <mc:AlternateContent xmlns:mc="http://schemas.openxmlformats.org/markup-compatibility/2006">
          <mc:Choice Requires="x14">
            <control shapeId="6148" r:id="rId5" name="Check Box 4">
              <controlPr defaultSize="0" autoFill="0" autoLine="0" autoPict="0">
                <anchor moveWithCells="1">
                  <from>
                    <xdr:col>0</xdr:col>
                    <xdr:colOff>1238250</xdr:colOff>
                    <xdr:row>1</xdr:row>
                    <xdr:rowOff>85725</xdr:rowOff>
                  </from>
                  <to>
                    <xdr:col>0</xdr:col>
                    <xdr:colOff>1390650</xdr:colOff>
                    <xdr:row>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48"/>
  <sheetViews>
    <sheetView view="pageBreakPreview" zoomScaleNormal="100" zoomScaleSheetLayoutView="100" workbookViewId="0">
      <selection activeCell="C26" sqref="C26"/>
    </sheetView>
  </sheetViews>
  <sheetFormatPr baseColWidth="10" defaultRowHeight="12.75" x14ac:dyDescent="0.2"/>
  <cols>
    <col min="1" max="1" width="10.28515625" style="169" customWidth="1"/>
    <col min="2" max="2" width="29.5703125" style="169" customWidth="1"/>
    <col min="3" max="3" width="13.140625" style="206" customWidth="1"/>
    <col min="4" max="4" width="8.28515625" style="169" customWidth="1"/>
    <col min="5" max="5" width="7.7109375" style="169" customWidth="1"/>
    <col min="6" max="6" width="11.5703125" style="169" bestFit="1" customWidth="1"/>
    <col min="7" max="7" width="9.28515625" style="169" customWidth="1"/>
    <col min="8" max="8" width="8.85546875" style="169" customWidth="1"/>
    <col min="9" max="9" width="11.5703125" style="169" bestFit="1" customWidth="1"/>
    <col min="10" max="10" width="5.85546875" style="169" customWidth="1"/>
    <col min="11" max="16384" width="11.42578125" style="169"/>
  </cols>
  <sheetData>
    <row r="1" spans="1:11" ht="20.100000000000001" customHeight="1" x14ac:dyDescent="0.2">
      <c r="A1" s="166" t="s">
        <v>203</v>
      </c>
      <c r="B1" s="167"/>
      <c r="C1" s="168"/>
      <c r="D1" s="167"/>
      <c r="E1" s="167"/>
      <c r="F1" s="167"/>
      <c r="G1" s="167"/>
      <c r="H1" s="167"/>
      <c r="I1" s="167"/>
      <c r="J1" s="167"/>
      <c r="K1" s="167"/>
    </row>
    <row r="2" spans="1:11" ht="20.100000000000001" customHeight="1" x14ac:dyDescent="0.2">
      <c r="A2" s="167"/>
      <c r="B2" s="167"/>
      <c r="C2" s="168"/>
      <c r="D2" s="167"/>
      <c r="E2" s="167"/>
      <c r="F2" s="167"/>
      <c r="G2" s="167"/>
      <c r="H2" s="167"/>
      <c r="I2" s="167"/>
      <c r="J2" s="167"/>
      <c r="K2" s="167"/>
    </row>
    <row r="3" spans="1:11" x14ac:dyDescent="0.2">
      <c r="A3" s="155" t="s">
        <v>253</v>
      </c>
      <c r="B3" s="167"/>
      <c r="C3" s="507" t="str">
        <f>Zusammenfassung!C3</f>
        <v>Musterhausen</v>
      </c>
      <c r="D3" s="508"/>
      <c r="E3" s="5"/>
      <c r="F3" s="5"/>
      <c r="G3" s="5"/>
      <c r="H3" s="5"/>
      <c r="I3" s="5"/>
      <c r="J3" s="167"/>
      <c r="K3" s="167"/>
    </row>
    <row r="4" spans="1:11" ht="17.25" customHeight="1" x14ac:dyDescent="0.2">
      <c r="A4" s="381" t="s">
        <v>211</v>
      </c>
      <c r="B4" s="361"/>
      <c r="C4" s="357"/>
      <c r="D4" s="356"/>
      <c r="E4" s="5"/>
      <c r="F4" s="5"/>
      <c r="G4" s="5"/>
      <c r="H4" s="5"/>
      <c r="I4" s="5"/>
      <c r="J4" s="167"/>
      <c r="K4" s="167"/>
    </row>
    <row r="5" spans="1:11" x14ac:dyDescent="0.2">
      <c r="A5" s="155"/>
      <c r="B5" s="167"/>
      <c r="C5" s="170"/>
      <c r="D5" s="5"/>
      <c r="E5" s="5"/>
      <c r="F5" s="5"/>
      <c r="G5" s="5"/>
      <c r="H5" s="5"/>
      <c r="I5" s="5"/>
      <c r="J5" s="167"/>
      <c r="K5" s="167"/>
    </row>
    <row r="6" spans="1:11" x14ac:dyDescent="0.2">
      <c r="A6" s="5" t="s">
        <v>61</v>
      </c>
      <c r="B6" s="171" t="s">
        <v>103</v>
      </c>
      <c r="C6" s="172"/>
      <c r="D6" s="5"/>
      <c r="E6" s="5"/>
      <c r="F6" s="5"/>
      <c r="G6" s="5"/>
      <c r="H6" s="5"/>
      <c r="I6" s="5"/>
      <c r="J6" s="167"/>
      <c r="K6" s="167"/>
    </row>
    <row r="7" spans="1:11" ht="13.5" thickBot="1" x14ac:dyDescent="0.25">
      <c r="A7" s="5"/>
      <c r="B7" s="5"/>
      <c r="C7" s="172"/>
      <c r="D7" s="5"/>
      <c r="E7" s="5"/>
      <c r="F7" s="5"/>
      <c r="G7" s="452"/>
      <c r="H7" s="45"/>
      <c r="I7" s="45"/>
      <c r="J7" s="167"/>
      <c r="K7" s="167"/>
    </row>
    <row r="8" spans="1:11" s="177" customFormat="1" ht="72" x14ac:dyDescent="0.2">
      <c r="A8" s="173" t="s">
        <v>62</v>
      </c>
      <c r="B8" s="174" t="s">
        <v>6</v>
      </c>
      <c r="C8" s="175" t="s">
        <v>117</v>
      </c>
      <c r="D8" s="176" t="s">
        <v>224</v>
      </c>
      <c r="E8" s="176" t="s">
        <v>225</v>
      </c>
      <c r="F8" s="176" t="s">
        <v>63</v>
      </c>
      <c r="G8" s="453"/>
      <c r="H8" s="454"/>
      <c r="I8" s="455"/>
      <c r="J8" s="456"/>
      <c r="K8" s="457"/>
    </row>
    <row r="9" spans="1:11" s="177" customFormat="1" x14ac:dyDescent="0.2">
      <c r="A9" s="178" t="s">
        <v>231</v>
      </c>
      <c r="B9" s="179" t="s">
        <v>64</v>
      </c>
      <c r="C9" s="18"/>
      <c r="D9" s="355"/>
      <c r="E9" s="180" t="str">
        <f>IF(C9=0,"",-100*PMT('Projekt-Basisdaten'!$B$12,D9,1))</f>
        <v/>
      </c>
      <c r="F9" s="181" t="str">
        <f>IF(C9=0," ",ROUND((C9*E9)/100,2))</f>
        <v xml:space="preserve"> </v>
      </c>
      <c r="G9" s="458"/>
      <c r="H9" s="459"/>
      <c r="I9" s="460"/>
      <c r="J9" s="456"/>
      <c r="K9" s="456"/>
    </row>
    <row r="10" spans="1:11" s="177" customFormat="1" x14ac:dyDescent="0.2">
      <c r="A10" s="178" t="s">
        <v>204</v>
      </c>
      <c r="B10" s="179" t="s">
        <v>205</v>
      </c>
      <c r="C10" s="18"/>
      <c r="D10" s="355"/>
      <c r="E10" s="180" t="str">
        <f>IF(C10=0,"",-100*PMT('Projekt-Basisdaten'!$B$12,D10,1))</f>
        <v/>
      </c>
      <c r="F10" s="181" t="str">
        <f>IF(C10=0," ",ROUND((C10*E10)/100,2))</f>
        <v xml:space="preserve"> </v>
      </c>
      <c r="G10" s="458"/>
      <c r="H10" s="459"/>
      <c r="I10" s="460"/>
      <c r="J10" s="456"/>
      <c r="K10" s="456"/>
    </row>
    <row r="11" spans="1:11" s="177" customFormat="1" x14ac:dyDescent="0.2">
      <c r="A11" s="178" t="s">
        <v>65</v>
      </c>
      <c r="B11" s="179" t="s">
        <v>66</v>
      </c>
      <c r="C11" s="18"/>
      <c r="D11" s="355"/>
      <c r="E11" s="180" t="str">
        <f>IF(C11=0,"",-100*PMT('Projekt-Basisdaten'!$B$12,D11,1))</f>
        <v/>
      </c>
      <c r="F11" s="181" t="str">
        <f t="shared" ref="F11:F22" si="0">IF(C11=0," ",ROUND((C11*E11)/100,2))</f>
        <v xml:space="preserve"> </v>
      </c>
      <c r="G11" s="461"/>
      <c r="H11" s="459"/>
      <c r="I11" s="460"/>
      <c r="J11" s="456"/>
      <c r="K11" s="456"/>
    </row>
    <row r="12" spans="1:11" s="177" customFormat="1" x14ac:dyDescent="0.2">
      <c r="A12" s="178" t="s">
        <v>67</v>
      </c>
      <c r="B12" s="179" t="s">
        <v>68</v>
      </c>
      <c r="C12" s="19"/>
      <c r="D12" s="355"/>
      <c r="E12" s="180" t="str">
        <f>IF(C12=0,"",-100*PMT('Projekt-Basisdaten'!$B$12,D12,1))</f>
        <v/>
      </c>
      <c r="F12" s="181" t="str">
        <f t="shared" si="0"/>
        <v xml:space="preserve"> </v>
      </c>
      <c r="G12" s="458"/>
      <c r="H12" s="459"/>
      <c r="I12" s="460"/>
      <c r="J12" s="456"/>
      <c r="K12" s="456"/>
    </row>
    <row r="13" spans="1:11" s="177" customFormat="1" x14ac:dyDescent="0.2">
      <c r="A13" s="178" t="s">
        <v>69</v>
      </c>
      <c r="B13" s="179" t="s">
        <v>90</v>
      </c>
      <c r="C13" s="18"/>
      <c r="D13" s="355"/>
      <c r="E13" s="180" t="str">
        <f>IF(C13=0,"",-100*PMT('Projekt-Basisdaten'!$B$12,D13,1))</f>
        <v/>
      </c>
      <c r="F13" s="181" t="str">
        <f t="shared" si="0"/>
        <v xml:space="preserve"> </v>
      </c>
      <c r="G13" s="458"/>
      <c r="H13" s="459"/>
      <c r="I13" s="460"/>
      <c r="J13" s="456"/>
      <c r="K13" s="462"/>
    </row>
    <row r="14" spans="1:11" s="177" customFormat="1" x14ac:dyDescent="0.2">
      <c r="A14" s="178" t="s">
        <v>70</v>
      </c>
      <c r="B14" s="179" t="s">
        <v>71</v>
      </c>
      <c r="C14" s="18"/>
      <c r="D14" s="355"/>
      <c r="E14" s="180" t="str">
        <f>IF(C14=0,"",-100*PMT('Projekt-Basisdaten'!$B$12,D14,1))</f>
        <v/>
      </c>
      <c r="F14" s="181" t="str">
        <f t="shared" si="0"/>
        <v xml:space="preserve"> </v>
      </c>
      <c r="G14" s="458"/>
      <c r="H14" s="459"/>
      <c r="I14" s="460"/>
      <c r="J14" s="456"/>
      <c r="K14" s="462"/>
    </row>
    <row r="15" spans="1:11" s="177" customFormat="1" x14ac:dyDescent="0.2">
      <c r="A15" s="178" t="s">
        <v>72</v>
      </c>
      <c r="B15" s="179" t="s">
        <v>73</v>
      </c>
      <c r="C15" s="18"/>
      <c r="D15" s="355"/>
      <c r="E15" s="180" t="str">
        <f>IF(C15=0,"",-100*PMT('Projekt-Basisdaten'!$B$12,D15,1))</f>
        <v/>
      </c>
      <c r="F15" s="181" t="str">
        <f t="shared" si="0"/>
        <v xml:space="preserve"> </v>
      </c>
      <c r="G15" s="458"/>
      <c r="H15" s="459"/>
      <c r="I15" s="460"/>
      <c r="J15" s="456"/>
      <c r="K15" s="462"/>
    </row>
    <row r="16" spans="1:11" s="177" customFormat="1" x14ac:dyDescent="0.2">
      <c r="A16" s="178" t="s">
        <v>74</v>
      </c>
      <c r="B16" s="179" t="s">
        <v>75</v>
      </c>
      <c r="C16" s="18"/>
      <c r="D16" s="355"/>
      <c r="E16" s="180" t="str">
        <f>IF(C16=0,"",-100*PMT('Projekt-Basisdaten'!$B$12,D16,1))</f>
        <v/>
      </c>
      <c r="F16" s="181" t="str">
        <f t="shared" si="0"/>
        <v xml:space="preserve"> </v>
      </c>
      <c r="G16" s="458"/>
      <c r="H16" s="459"/>
      <c r="I16" s="460"/>
      <c r="J16" s="456"/>
      <c r="K16" s="462"/>
    </row>
    <row r="17" spans="1:11" s="177" customFormat="1" ht="36" x14ac:dyDescent="0.2">
      <c r="A17" s="178" t="s">
        <v>76</v>
      </c>
      <c r="B17" s="179" t="s">
        <v>77</v>
      </c>
      <c r="C17" s="18"/>
      <c r="D17" s="355"/>
      <c r="E17" s="180" t="str">
        <f>IF(C17=0,"",-100*PMT('Projekt-Basisdaten'!$B$12,D17,1))</f>
        <v/>
      </c>
      <c r="F17" s="181" t="str">
        <f t="shared" si="0"/>
        <v xml:space="preserve"> </v>
      </c>
      <c r="G17" s="458"/>
      <c r="H17" s="459"/>
      <c r="I17" s="460"/>
      <c r="J17" s="456"/>
      <c r="K17" s="456"/>
    </row>
    <row r="18" spans="1:11" s="177" customFormat="1" x14ac:dyDescent="0.2">
      <c r="A18" s="178" t="s">
        <v>78</v>
      </c>
      <c r="B18" s="179" t="s">
        <v>79</v>
      </c>
      <c r="C18" s="18"/>
      <c r="D18" s="355"/>
      <c r="E18" s="180" t="str">
        <f>IF(C18=0,"",-100*PMT('Projekt-Basisdaten'!$B$12,D18,1))</f>
        <v/>
      </c>
      <c r="F18" s="181" t="str">
        <f t="shared" si="0"/>
        <v xml:space="preserve"> </v>
      </c>
      <c r="G18" s="458"/>
      <c r="H18" s="459"/>
      <c r="I18" s="460"/>
      <c r="J18" s="456"/>
      <c r="K18" s="456"/>
    </row>
    <row r="19" spans="1:11" s="177" customFormat="1" x14ac:dyDescent="0.2">
      <c r="A19" s="178" t="s">
        <v>80</v>
      </c>
      <c r="B19" s="179" t="s">
        <v>81</v>
      </c>
      <c r="C19" s="18"/>
      <c r="D19" s="355"/>
      <c r="E19" s="180" t="str">
        <f>IF(C19=0,"",-100*PMT('Projekt-Basisdaten'!$B$12,D19,1))</f>
        <v/>
      </c>
      <c r="F19" s="181" t="str">
        <f t="shared" si="0"/>
        <v xml:space="preserve"> </v>
      </c>
      <c r="G19" s="458"/>
      <c r="H19" s="459"/>
      <c r="I19" s="460"/>
      <c r="J19" s="456"/>
      <c r="K19" s="456"/>
    </row>
    <row r="20" spans="1:11" s="177" customFormat="1" ht="24" x14ac:dyDescent="0.2">
      <c r="A20" s="178" t="s">
        <v>82</v>
      </c>
      <c r="B20" s="179" t="s">
        <v>110</v>
      </c>
      <c r="C20" s="18"/>
      <c r="D20" s="355"/>
      <c r="E20" s="180" t="str">
        <f>IF(C20=0,"",-100*PMT('Projekt-Basisdaten'!$B$12,D20,1))</f>
        <v/>
      </c>
      <c r="F20" s="181" t="str">
        <f t="shared" si="0"/>
        <v xml:space="preserve"> </v>
      </c>
      <c r="G20" s="458"/>
      <c r="H20" s="459"/>
      <c r="I20" s="460"/>
      <c r="J20" s="456"/>
      <c r="K20" s="456"/>
    </row>
    <row r="21" spans="1:11" s="177" customFormat="1" ht="24" x14ac:dyDescent="0.2">
      <c r="A21" s="178" t="s">
        <v>83</v>
      </c>
      <c r="B21" s="179" t="s">
        <v>84</v>
      </c>
      <c r="C21" s="18"/>
      <c r="D21" s="355"/>
      <c r="E21" s="180" t="str">
        <f>IF(C21=0,"",-100*PMT('Projekt-Basisdaten'!$B$12,D21,1))</f>
        <v/>
      </c>
      <c r="F21" s="181" t="str">
        <f t="shared" si="0"/>
        <v xml:space="preserve"> </v>
      </c>
      <c r="G21" s="458"/>
      <c r="H21" s="459"/>
      <c r="I21" s="460"/>
      <c r="J21" s="456"/>
      <c r="K21" s="456"/>
    </row>
    <row r="22" spans="1:11" s="177" customFormat="1" ht="13.5" thickBot="1" x14ac:dyDescent="0.25">
      <c r="A22" s="441" t="s">
        <v>85</v>
      </c>
      <c r="B22" s="442" t="s">
        <v>86</v>
      </c>
      <c r="C22" s="443"/>
      <c r="D22" s="444"/>
      <c r="E22" s="445" t="str">
        <f>IF(C22=0,"",-100*PMT('Projekt-Basisdaten'!$B$12,D22,1))</f>
        <v/>
      </c>
      <c r="F22" s="446" t="str">
        <f t="shared" si="0"/>
        <v xml:space="preserve"> </v>
      </c>
      <c r="G22" s="458"/>
      <c r="H22" s="459"/>
      <c r="I22" s="460"/>
      <c r="J22" s="456"/>
      <c r="K22" s="456"/>
    </row>
    <row r="23" spans="1:11" s="177" customFormat="1" ht="13.5" thickBot="1" x14ac:dyDescent="0.25">
      <c r="A23" s="447" t="s">
        <v>62</v>
      </c>
      <c r="B23" s="448" t="s">
        <v>15</v>
      </c>
      <c r="C23" s="182">
        <f>SUM(C9:C22)</f>
        <v>0</v>
      </c>
      <c r="D23" s="449"/>
      <c r="E23" s="450"/>
      <c r="F23" s="451">
        <f>SUM(F9:F22)</f>
        <v>0</v>
      </c>
      <c r="G23" s="463"/>
      <c r="H23" s="459"/>
      <c r="I23" s="464"/>
      <c r="J23" s="379"/>
      <c r="K23" s="379"/>
    </row>
    <row r="24" spans="1:11" x14ac:dyDescent="0.2">
      <c r="A24" s="167"/>
      <c r="B24" s="167"/>
      <c r="C24" s="183"/>
      <c r="D24" s="167"/>
      <c r="E24" s="167"/>
      <c r="F24" s="167"/>
      <c r="G24" s="167"/>
      <c r="H24" s="167"/>
      <c r="I24" s="167"/>
      <c r="J24" s="167"/>
      <c r="K24" s="167"/>
    </row>
    <row r="25" spans="1:11" x14ac:dyDescent="0.2">
      <c r="A25" s="167"/>
      <c r="B25" s="167"/>
      <c r="C25" s="168"/>
      <c r="D25" s="184"/>
      <c r="E25" s="167"/>
      <c r="F25" s="167"/>
      <c r="G25" s="167"/>
      <c r="H25" s="167"/>
      <c r="I25" s="167"/>
      <c r="J25" s="167"/>
      <c r="K25" s="167"/>
    </row>
    <row r="26" spans="1:11" x14ac:dyDescent="0.2">
      <c r="A26" s="167"/>
      <c r="B26" s="185"/>
      <c r="C26" s="168"/>
      <c r="D26" s="167"/>
      <c r="E26" s="167"/>
      <c r="F26" s="167"/>
      <c r="G26" s="167"/>
      <c r="H26" s="167"/>
      <c r="I26" s="167"/>
      <c r="J26" s="167"/>
      <c r="K26" s="167"/>
    </row>
    <row r="27" spans="1:11" ht="13.5" thickBot="1" x14ac:dyDescent="0.25">
      <c r="A27" s="167"/>
      <c r="B27" s="167"/>
      <c r="C27" s="168"/>
      <c r="D27" s="167"/>
      <c r="E27" s="186"/>
      <c r="F27" s="167"/>
      <c r="G27" s="167"/>
      <c r="H27" s="167"/>
      <c r="I27" s="167"/>
      <c r="J27" s="167"/>
      <c r="K27" s="167"/>
    </row>
    <row r="28" spans="1:11" ht="15" x14ac:dyDescent="0.2">
      <c r="A28" s="187" t="s">
        <v>160</v>
      </c>
      <c r="B28" s="188" t="s">
        <v>162</v>
      </c>
      <c r="C28" s="189"/>
      <c r="D28" s="190"/>
      <c r="E28" s="190"/>
      <c r="F28" s="190"/>
      <c r="G28" s="190"/>
      <c r="H28" s="190"/>
      <c r="I28" s="191"/>
      <c r="J28" s="167"/>
      <c r="K28" s="167"/>
    </row>
    <row r="29" spans="1:11" ht="96.75" customHeight="1" x14ac:dyDescent="0.2">
      <c r="A29" s="509" t="s">
        <v>179</v>
      </c>
      <c r="B29" s="510"/>
      <c r="C29" s="510"/>
      <c r="D29" s="510"/>
      <c r="E29" s="510"/>
      <c r="F29" s="510"/>
      <c r="G29" s="510"/>
      <c r="H29" s="510"/>
      <c r="I29" s="511"/>
      <c r="J29" s="167"/>
      <c r="K29" s="167"/>
    </row>
    <row r="30" spans="1:11" x14ac:dyDescent="0.2">
      <c r="A30" s="512" t="s">
        <v>184</v>
      </c>
      <c r="B30" s="513"/>
      <c r="C30" s="513"/>
      <c r="D30" s="207"/>
      <c r="E30" s="192" t="s">
        <v>170</v>
      </c>
      <c r="F30" s="192"/>
      <c r="G30" s="193"/>
      <c r="H30" s="193"/>
      <c r="I30" s="194"/>
      <c r="J30" s="167"/>
      <c r="K30" s="167"/>
    </row>
    <row r="31" spans="1:11" x14ac:dyDescent="0.2">
      <c r="A31" s="512" t="s">
        <v>185</v>
      </c>
      <c r="B31" s="513"/>
      <c r="C31" s="513"/>
      <c r="D31" s="207"/>
      <c r="E31" s="192" t="s">
        <v>170</v>
      </c>
      <c r="F31" s="192"/>
      <c r="G31" s="193"/>
      <c r="H31" s="193"/>
      <c r="I31" s="194"/>
      <c r="J31" s="167"/>
      <c r="K31" s="167"/>
    </row>
    <row r="32" spans="1:11" x14ac:dyDescent="0.2">
      <c r="A32" s="195"/>
      <c r="B32" s="196"/>
      <c r="C32" s="197"/>
      <c r="D32" s="196"/>
      <c r="E32" s="196"/>
      <c r="F32" s="196"/>
      <c r="G32" s="196"/>
      <c r="H32" s="196"/>
      <c r="I32" s="198"/>
      <c r="J32" s="167"/>
      <c r="K32" s="167"/>
    </row>
    <row r="33" spans="1:11" ht="51.75" customHeight="1" x14ac:dyDescent="0.2">
      <c r="A33" s="199" t="s">
        <v>167</v>
      </c>
      <c r="B33" s="200" t="s">
        <v>183</v>
      </c>
      <c r="C33" s="201" t="s">
        <v>163</v>
      </c>
      <c r="D33" s="504" t="s">
        <v>173</v>
      </c>
      <c r="E33" s="504"/>
      <c r="F33" s="501" t="s">
        <v>161</v>
      </c>
      <c r="G33" s="501"/>
      <c r="H33" s="196"/>
      <c r="I33" s="198"/>
      <c r="J33" s="167"/>
      <c r="K33" s="167"/>
    </row>
    <row r="34" spans="1:11" x14ac:dyDescent="0.2">
      <c r="A34" s="208" t="s">
        <v>201</v>
      </c>
      <c r="B34" s="209"/>
      <c r="C34" s="202">
        <f>D30+D31</f>
        <v>0</v>
      </c>
      <c r="D34" s="503"/>
      <c r="E34" s="503"/>
      <c r="F34" s="502">
        <f>B34*C34*D34/1000</f>
        <v>0</v>
      </c>
      <c r="G34" s="502"/>
      <c r="H34" s="196"/>
      <c r="I34" s="198"/>
      <c r="J34" s="167"/>
      <c r="K34" s="167"/>
    </row>
    <row r="35" spans="1:11" x14ac:dyDescent="0.2">
      <c r="A35" s="210"/>
      <c r="B35" s="209"/>
      <c r="C35" s="202">
        <f>$C$34</f>
        <v>0</v>
      </c>
      <c r="D35" s="503"/>
      <c r="E35" s="503"/>
      <c r="F35" s="502">
        <f t="shared" ref="F35:F45" si="1">B35*C35*D35/1000</f>
        <v>0</v>
      </c>
      <c r="G35" s="502"/>
      <c r="H35" s="196"/>
      <c r="I35" s="198"/>
      <c r="J35" s="167"/>
      <c r="K35" s="167"/>
    </row>
    <row r="36" spans="1:11" x14ac:dyDescent="0.2">
      <c r="A36" s="210"/>
      <c r="B36" s="209"/>
      <c r="C36" s="202">
        <f t="shared" ref="C36:C45" si="2">$C$34</f>
        <v>0</v>
      </c>
      <c r="D36" s="503"/>
      <c r="E36" s="503"/>
      <c r="F36" s="502">
        <f t="shared" si="1"/>
        <v>0</v>
      </c>
      <c r="G36" s="502"/>
      <c r="H36" s="196"/>
      <c r="I36" s="198"/>
      <c r="J36" s="167"/>
      <c r="K36" s="167"/>
    </row>
    <row r="37" spans="1:11" x14ac:dyDescent="0.2">
      <c r="A37" s="210"/>
      <c r="B37" s="209"/>
      <c r="C37" s="202">
        <f t="shared" si="2"/>
        <v>0</v>
      </c>
      <c r="D37" s="503"/>
      <c r="E37" s="503"/>
      <c r="F37" s="502">
        <f t="shared" si="1"/>
        <v>0</v>
      </c>
      <c r="G37" s="502"/>
      <c r="H37" s="196"/>
      <c r="I37" s="198"/>
      <c r="J37" s="167"/>
      <c r="K37" s="167"/>
    </row>
    <row r="38" spans="1:11" x14ac:dyDescent="0.2">
      <c r="A38" s="211"/>
      <c r="B38" s="212"/>
      <c r="C38" s="202">
        <f t="shared" si="2"/>
        <v>0</v>
      </c>
      <c r="D38" s="515"/>
      <c r="E38" s="515"/>
      <c r="F38" s="502">
        <f t="shared" si="1"/>
        <v>0</v>
      </c>
      <c r="G38" s="502"/>
      <c r="H38" s="196"/>
      <c r="I38" s="198"/>
      <c r="J38" s="167"/>
      <c r="K38" s="167"/>
    </row>
    <row r="39" spans="1:11" x14ac:dyDescent="0.2">
      <c r="A39" s="213"/>
      <c r="B39" s="214"/>
      <c r="C39" s="202">
        <f t="shared" si="2"/>
        <v>0</v>
      </c>
      <c r="D39" s="514"/>
      <c r="E39" s="514"/>
      <c r="F39" s="502">
        <f t="shared" si="1"/>
        <v>0</v>
      </c>
      <c r="G39" s="502"/>
      <c r="H39" s="196"/>
      <c r="I39" s="198"/>
      <c r="J39" s="167"/>
      <c r="K39" s="167"/>
    </row>
    <row r="40" spans="1:11" x14ac:dyDescent="0.2">
      <c r="A40" s="210"/>
      <c r="B40" s="209"/>
      <c r="C40" s="202">
        <f t="shared" si="2"/>
        <v>0</v>
      </c>
      <c r="D40" s="503"/>
      <c r="E40" s="503"/>
      <c r="F40" s="502">
        <f t="shared" si="1"/>
        <v>0</v>
      </c>
      <c r="G40" s="502"/>
      <c r="H40" s="196"/>
      <c r="I40" s="198"/>
      <c r="J40" s="167"/>
      <c r="K40" s="167"/>
    </row>
    <row r="41" spans="1:11" x14ac:dyDescent="0.2">
      <c r="A41" s="210"/>
      <c r="B41" s="209"/>
      <c r="C41" s="202">
        <f t="shared" si="2"/>
        <v>0</v>
      </c>
      <c r="D41" s="503"/>
      <c r="E41" s="503"/>
      <c r="F41" s="502">
        <f t="shared" si="1"/>
        <v>0</v>
      </c>
      <c r="G41" s="502"/>
      <c r="H41" s="196"/>
      <c r="I41" s="198"/>
      <c r="J41" s="167"/>
      <c r="K41" s="167"/>
    </row>
    <row r="42" spans="1:11" x14ac:dyDescent="0.2">
      <c r="A42" s="210"/>
      <c r="B42" s="209"/>
      <c r="C42" s="202">
        <f t="shared" si="2"/>
        <v>0</v>
      </c>
      <c r="D42" s="503"/>
      <c r="E42" s="503"/>
      <c r="F42" s="502">
        <f t="shared" si="1"/>
        <v>0</v>
      </c>
      <c r="G42" s="502"/>
      <c r="H42" s="196"/>
      <c r="I42" s="198"/>
      <c r="J42" s="167"/>
      <c r="K42" s="167"/>
    </row>
    <row r="43" spans="1:11" x14ac:dyDescent="0.2">
      <c r="A43" s="210"/>
      <c r="B43" s="209"/>
      <c r="C43" s="202">
        <f t="shared" si="2"/>
        <v>0</v>
      </c>
      <c r="D43" s="503"/>
      <c r="E43" s="503"/>
      <c r="F43" s="502">
        <f t="shared" si="1"/>
        <v>0</v>
      </c>
      <c r="G43" s="502"/>
      <c r="H43" s="196"/>
      <c r="I43" s="198"/>
      <c r="J43" s="167"/>
      <c r="K43" s="167"/>
    </row>
    <row r="44" spans="1:11" x14ac:dyDescent="0.2">
      <c r="A44" s="210"/>
      <c r="B44" s="209"/>
      <c r="C44" s="202">
        <f t="shared" si="2"/>
        <v>0</v>
      </c>
      <c r="D44" s="503"/>
      <c r="E44" s="503"/>
      <c r="F44" s="502">
        <f t="shared" si="1"/>
        <v>0</v>
      </c>
      <c r="G44" s="502"/>
      <c r="H44" s="196"/>
      <c r="I44" s="198"/>
      <c r="J44" s="167"/>
      <c r="K44" s="167"/>
    </row>
    <row r="45" spans="1:11" ht="13.5" thickBot="1" x14ac:dyDescent="0.25">
      <c r="A45" s="215"/>
      <c r="B45" s="216"/>
      <c r="C45" s="203">
        <f t="shared" si="2"/>
        <v>0</v>
      </c>
      <c r="D45" s="505"/>
      <c r="E45" s="505"/>
      <c r="F45" s="506">
        <f t="shared" si="1"/>
        <v>0</v>
      </c>
      <c r="G45" s="506"/>
      <c r="H45" s="204"/>
      <c r="I45" s="205"/>
      <c r="J45" s="167"/>
      <c r="K45" s="167"/>
    </row>
    <row r="46" spans="1:11" ht="13.5" thickBot="1" x14ac:dyDescent="0.25">
      <c r="A46" s="167"/>
      <c r="B46" s="167"/>
      <c r="C46" s="168"/>
      <c r="D46" s="167"/>
      <c r="E46" s="167"/>
      <c r="F46" s="167"/>
      <c r="G46" s="167"/>
      <c r="H46" s="167"/>
      <c r="I46" s="167"/>
      <c r="J46" s="167"/>
      <c r="K46" s="167"/>
    </row>
    <row r="47" spans="1:11" x14ac:dyDescent="0.2">
      <c r="A47" s="46" t="s">
        <v>198</v>
      </c>
      <c r="B47" s="190"/>
      <c r="C47" s="47"/>
      <c r="D47" s="167"/>
      <c r="E47" s="167"/>
      <c r="F47" s="167"/>
      <c r="G47" s="167"/>
      <c r="H47" s="167"/>
      <c r="I47" s="167"/>
      <c r="J47" s="167"/>
      <c r="K47" s="167"/>
    </row>
    <row r="48" spans="1:11" ht="13.5" thickBot="1" x14ac:dyDescent="0.25">
      <c r="A48" s="48" t="s">
        <v>197</v>
      </c>
      <c r="B48" s="204"/>
      <c r="C48" s="49"/>
      <c r="D48" s="167"/>
      <c r="E48" s="167"/>
      <c r="F48" s="167"/>
      <c r="G48" s="167"/>
      <c r="H48" s="167"/>
      <c r="I48" s="167"/>
      <c r="J48" s="167"/>
      <c r="K48" s="167"/>
    </row>
  </sheetData>
  <sheetProtection password="F694" sheet="1" objects="1" scenarios="1" formatCells="0" formatColumns="0" formatRows="0" insertRows="0"/>
  <mergeCells count="30">
    <mergeCell ref="D40:E40"/>
    <mergeCell ref="F40:G40"/>
    <mergeCell ref="D41:E41"/>
    <mergeCell ref="F41:G41"/>
    <mergeCell ref="C3:D3"/>
    <mergeCell ref="A29:I29"/>
    <mergeCell ref="A30:C30"/>
    <mergeCell ref="A31:C31"/>
    <mergeCell ref="D39:E39"/>
    <mergeCell ref="F39:G39"/>
    <mergeCell ref="D37:E37"/>
    <mergeCell ref="D38:E38"/>
    <mergeCell ref="F37:G37"/>
    <mergeCell ref="F38:G38"/>
    <mergeCell ref="F35:G35"/>
    <mergeCell ref="F36:G36"/>
    <mergeCell ref="D45:E45"/>
    <mergeCell ref="F45:G45"/>
    <mergeCell ref="D42:E42"/>
    <mergeCell ref="F42:G42"/>
    <mergeCell ref="D43:E43"/>
    <mergeCell ref="F43:G43"/>
    <mergeCell ref="D44:E44"/>
    <mergeCell ref="F44:G44"/>
    <mergeCell ref="F33:G33"/>
    <mergeCell ref="F34:G34"/>
    <mergeCell ref="D36:E36"/>
    <mergeCell ref="D35:E35"/>
    <mergeCell ref="D33:E33"/>
    <mergeCell ref="D34:E34"/>
  </mergeCells>
  <phoneticPr fontId="8" type="noConversion"/>
  <pageMargins left="0.74803149606299213" right="0.6692913385826772" top="0.78740157480314965" bottom="0.59055118110236227" header="0.39370078740157483" footer="0.39370078740157483"/>
  <pageSetup paperSize="9" scale="69" orientation="portrait" r:id="rId1"/>
  <headerFooter alignWithMargins="0">
    <oddFooter>&amp;L&amp;7Seite &amp;P von &amp;N&amp;R&amp;7Leitfaden Contracting der Bayerischen Staatlichen Hochbauverwaltung, Stand: Dezember/2017</oddFooter>
  </headerFooter>
  <rowBreaks count="1" manualBreakCount="1">
    <brk id="26"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9241" r:id="rId4" name="Check Box 25">
              <controlPr defaultSize="0" autoFill="0" autoLine="0" autoPict="0">
                <anchor moveWithCells="1">
                  <from>
                    <xdr:col>0</xdr:col>
                    <xdr:colOff>285750</xdr:colOff>
                    <xdr:row>0</xdr:row>
                    <xdr:rowOff>161925</xdr:rowOff>
                  </from>
                  <to>
                    <xdr:col>0</xdr:col>
                    <xdr:colOff>352425</xdr:colOff>
                    <xdr:row>0</xdr:row>
                    <xdr:rowOff>209550</xdr:rowOff>
                  </to>
                </anchor>
              </controlPr>
            </control>
          </mc:Choice>
        </mc:AlternateContent>
        <mc:AlternateContent xmlns:mc="http://schemas.openxmlformats.org/markup-compatibility/2006">
          <mc:Choice Requires="x14">
            <control shapeId="9242" r:id="rId5" name="Check Box 26">
              <controlPr defaultSize="0" autoFill="0" autoLine="0" autoPict="0">
                <anchor moveWithCells="1">
                  <from>
                    <xdr:col>0</xdr:col>
                    <xdr:colOff>523875</xdr:colOff>
                    <xdr:row>0</xdr:row>
                    <xdr:rowOff>161925</xdr:rowOff>
                  </from>
                  <to>
                    <xdr:col>0</xdr:col>
                    <xdr:colOff>590550</xdr:colOff>
                    <xdr:row>0</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74"/>
  <sheetViews>
    <sheetView view="pageBreakPreview" zoomScaleNormal="100" zoomScaleSheetLayoutView="100" workbookViewId="0">
      <selection activeCell="C26" sqref="C26"/>
    </sheetView>
  </sheetViews>
  <sheetFormatPr baseColWidth="10" defaultRowHeight="12.75" x14ac:dyDescent="0.2"/>
  <cols>
    <col min="1" max="1" width="48" style="219" customWidth="1"/>
    <col min="2" max="2" width="20" style="255" customWidth="1"/>
    <col min="3" max="3" width="32.5703125" style="219" customWidth="1"/>
    <col min="4" max="4" width="10.85546875" style="255" customWidth="1"/>
    <col min="5" max="5" width="19" style="256" customWidth="1"/>
    <col min="6" max="16384" width="11.42578125" style="219"/>
  </cols>
  <sheetData>
    <row r="1" spans="1:9" ht="20.100000000000001" customHeight="1" x14ac:dyDescent="0.2">
      <c r="A1" s="152" t="s">
        <v>203</v>
      </c>
      <c r="B1" s="217"/>
      <c r="C1" s="196"/>
      <c r="D1" s="218"/>
      <c r="E1" s="197"/>
    </row>
    <row r="2" spans="1:9" ht="20.100000000000001" customHeight="1" x14ac:dyDescent="0.2">
      <c r="A2" s="196"/>
      <c r="B2" s="218"/>
      <c r="C2" s="196"/>
      <c r="D2" s="218"/>
      <c r="E2" s="197"/>
    </row>
    <row r="3" spans="1:9" x14ac:dyDescent="0.2">
      <c r="A3" s="220" t="s">
        <v>17</v>
      </c>
      <c r="B3" s="160"/>
      <c r="C3" s="221" t="str">
        <f>Zusammenfassung!C3</f>
        <v>Musterhausen</v>
      </c>
      <c r="D3" s="218"/>
      <c r="E3" s="222"/>
      <c r="F3" s="63"/>
      <c r="G3" s="63"/>
      <c r="H3" s="63"/>
      <c r="I3" s="63"/>
    </row>
    <row r="4" spans="1:9" ht="17.25" customHeight="1" x14ac:dyDescent="0.2">
      <c r="A4" s="381" t="s">
        <v>211</v>
      </c>
      <c r="B4" s="160"/>
      <c r="C4" s="358"/>
      <c r="D4" s="218"/>
      <c r="E4" s="222"/>
      <c r="F4" s="63"/>
      <c r="G4" s="63"/>
      <c r="H4" s="63"/>
      <c r="I4" s="63"/>
    </row>
    <row r="5" spans="1:9" x14ac:dyDescent="0.2">
      <c r="A5" s="220"/>
      <c r="B5" s="160"/>
      <c r="C5" s="358"/>
      <c r="D5" s="218"/>
      <c r="E5" s="222"/>
      <c r="F5" s="63"/>
      <c r="G5" s="63"/>
      <c r="H5" s="63"/>
      <c r="I5" s="63"/>
    </row>
    <row r="6" spans="1:9" ht="12.75" customHeight="1" x14ac:dyDescent="0.2">
      <c r="A6" s="45" t="s">
        <v>34</v>
      </c>
      <c r="B6" s="160"/>
      <c r="C6" s="45"/>
      <c r="D6" s="160"/>
      <c r="E6" s="222"/>
      <c r="F6" s="63"/>
      <c r="G6" s="63"/>
      <c r="H6" s="63"/>
      <c r="I6" s="63"/>
    </row>
    <row r="7" spans="1:9" s="223" customFormat="1" ht="12.75" customHeight="1" x14ac:dyDescent="0.2">
      <c r="A7" s="45"/>
      <c r="B7" s="160"/>
      <c r="C7" s="45"/>
      <c r="D7" s="45"/>
      <c r="E7" s="222"/>
      <c r="F7" s="63"/>
      <c r="G7" s="63"/>
      <c r="H7" s="63"/>
      <c r="I7" s="63"/>
    </row>
    <row r="8" spans="1:9" s="223" customFormat="1" ht="18.75" customHeight="1" x14ac:dyDescent="0.2">
      <c r="A8" s="224" t="s">
        <v>111</v>
      </c>
      <c r="B8" s="160"/>
      <c r="C8" s="45"/>
      <c r="D8" s="45"/>
      <c r="E8" s="222"/>
      <c r="F8" s="63"/>
      <c r="G8" s="63"/>
      <c r="H8" s="63"/>
      <c r="I8" s="63"/>
    </row>
    <row r="9" spans="1:9" s="223" customFormat="1" ht="14.25" customHeight="1" x14ac:dyDescent="0.2">
      <c r="A9" s="45" t="s">
        <v>106</v>
      </c>
      <c r="B9" s="89">
        <v>0</v>
      </c>
      <c r="C9" s="45"/>
      <c r="D9" s="45"/>
      <c r="E9" s="222"/>
      <c r="F9" s="63"/>
      <c r="G9" s="63"/>
      <c r="H9" s="63"/>
      <c r="I9" s="63"/>
    </row>
    <row r="10" spans="1:9" s="223" customFormat="1" ht="14.25" customHeight="1" x14ac:dyDescent="0.2">
      <c r="A10" s="45" t="s">
        <v>107</v>
      </c>
      <c r="B10" s="89">
        <v>0</v>
      </c>
      <c r="C10" s="45"/>
      <c r="D10" s="45"/>
      <c r="E10" s="222"/>
      <c r="F10" s="63"/>
      <c r="G10" s="63"/>
      <c r="H10" s="63"/>
      <c r="I10" s="63"/>
    </row>
    <row r="11" spans="1:9" s="223" customFormat="1" ht="12.75" customHeight="1" x14ac:dyDescent="0.2">
      <c r="A11" s="45" t="s">
        <v>108</v>
      </c>
      <c r="B11" s="89">
        <v>0</v>
      </c>
      <c r="C11" s="45"/>
      <c r="D11" s="45"/>
      <c r="E11" s="222"/>
      <c r="F11" s="63"/>
      <c r="G11" s="63"/>
      <c r="H11" s="63"/>
      <c r="I11" s="63"/>
    </row>
    <row r="12" spans="1:9" s="223" customFormat="1" ht="12.75" customHeight="1" x14ac:dyDescent="0.2">
      <c r="A12" s="45" t="s">
        <v>109</v>
      </c>
      <c r="B12" s="225">
        <f>SUM(B9:B11)</f>
        <v>0</v>
      </c>
      <c r="C12" s="45"/>
      <c r="D12" s="45"/>
      <c r="E12" s="222"/>
      <c r="F12" s="63"/>
      <c r="G12" s="63"/>
      <c r="H12" s="63"/>
      <c r="I12" s="63"/>
    </row>
    <row r="13" spans="1:9" s="223" customFormat="1" ht="12.75" customHeight="1" x14ac:dyDescent="0.2">
      <c r="A13" s="521" t="s">
        <v>242</v>
      </c>
      <c r="B13" s="521"/>
      <c r="C13" s="520"/>
      <c r="D13" s="45"/>
      <c r="E13" s="222"/>
      <c r="F13" s="63"/>
      <c r="G13" s="63"/>
      <c r="H13" s="63"/>
      <c r="I13" s="63"/>
    </row>
    <row r="14" spans="1:9" s="223" customFormat="1" ht="12.75" customHeight="1" x14ac:dyDescent="0.2">
      <c r="A14" s="45"/>
      <c r="B14" s="160"/>
      <c r="C14" s="45"/>
      <c r="D14" s="45"/>
      <c r="E14" s="222"/>
      <c r="F14" s="63"/>
      <c r="G14" s="63"/>
      <c r="H14" s="63"/>
      <c r="I14" s="63"/>
    </row>
    <row r="15" spans="1:9" ht="19.5" customHeight="1" x14ac:dyDescent="0.2">
      <c r="A15" s="224" t="s">
        <v>232</v>
      </c>
      <c r="B15" s="160"/>
      <c r="C15" s="45"/>
      <c r="D15" s="160"/>
      <c r="E15" s="222"/>
      <c r="F15" s="63"/>
      <c r="G15" s="63"/>
      <c r="H15" s="63"/>
      <c r="I15" s="63"/>
    </row>
    <row r="16" spans="1:9" ht="12.75" customHeight="1" x14ac:dyDescent="0.2">
      <c r="A16" s="156" t="s">
        <v>233</v>
      </c>
      <c r="B16" s="226"/>
      <c r="C16" s="45"/>
      <c r="D16" s="160"/>
      <c r="E16" s="222"/>
      <c r="F16" s="63"/>
      <c r="G16" s="63"/>
      <c r="H16" s="63"/>
      <c r="I16" s="63"/>
    </row>
    <row r="17" spans="1:9" ht="12.75" customHeight="1" x14ac:dyDescent="0.2">
      <c r="A17" s="227" t="s">
        <v>234</v>
      </c>
      <c r="B17" s="90"/>
      <c r="C17" s="227"/>
      <c r="D17" s="160"/>
      <c r="E17" s="222"/>
      <c r="F17" s="63"/>
      <c r="G17" s="63"/>
      <c r="H17" s="63"/>
      <c r="I17" s="63"/>
    </row>
    <row r="18" spans="1:9" ht="12.75" customHeight="1" x14ac:dyDescent="0.2">
      <c r="A18" s="227" t="s">
        <v>18</v>
      </c>
      <c r="B18" s="228" t="e">
        <f>'Projekt-Basisdaten'!B17/B17</f>
        <v>#DIV/0!</v>
      </c>
      <c r="C18" s="227" t="s">
        <v>187</v>
      </c>
      <c r="D18" s="160"/>
      <c r="E18" s="222"/>
      <c r="F18" s="63"/>
      <c r="G18" s="63"/>
      <c r="H18" s="63"/>
      <c r="I18" s="63"/>
    </row>
    <row r="19" spans="1:9" ht="12.75" customHeight="1" x14ac:dyDescent="0.2">
      <c r="A19" s="227" t="s">
        <v>191</v>
      </c>
      <c r="B19" s="90"/>
      <c r="C19" s="229" t="s">
        <v>206</v>
      </c>
      <c r="D19" s="439" t="e">
        <f>B18*B19</f>
        <v>#DIV/0!</v>
      </c>
      <c r="E19" s="45" t="s">
        <v>207</v>
      </c>
      <c r="F19" s="63"/>
      <c r="G19" s="63"/>
      <c r="H19" s="63"/>
      <c r="I19" s="63"/>
    </row>
    <row r="20" spans="1:9" ht="6" customHeight="1" x14ac:dyDescent="0.2">
      <c r="A20" s="227"/>
      <c r="B20" s="230"/>
      <c r="C20" s="229"/>
      <c r="D20" s="440"/>
      <c r="E20" s="45"/>
      <c r="F20" s="63"/>
      <c r="G20" s="63"/>
      <c r="H20" s="63"/>
      <c r="I20" s="63"/>
    </row>
    <row r="21" spans="1:9" ht="12.75" customHeight="1" x14ac:dyDescent="0.2">
      <c r="A21" s="45" t="s">
        <v>235</v>
      </c>
      <c r="B21" s="91"/>
      <c r="C21" s="231" t="s">
        <v>188</v>
      </c>
      <c r="D21" s="439" t="e">
        <f>B21*$B$18</f>
        <v>#DIV/0!</v>
      </c>
      <c r="E21" s="222" t="s">
        <v>189</v>
      </c>
      <c r="F21" s="63"/>
      <c r="G21" s="63"/>
      <c r="H21" s="63"/>
      <c r="I21" s="63"/>
    </row>
    <row r="22" spans="1:9" ht="12.75" customHeight="1" x14ac:dyDescent="0.2">
      <c r="A22" s="45" t="s">
        <v>236</v>
      </c>
      <c r="B22" s="91"/>
      <c r="C22" s="231" t="s">
        <v>188</v>
      </c>
      <c r="D22" s="439" t="e">
        <f>B22*$B$18</f>
        <v>#DIV/0!</v>
      </c>
      <c r="E22" s="222" t="s">
        <v>190</v>
      </c>
      <c r="F22" s="354"/>
      <c r="G22" s="63"/>
      <c r="H22" s="63"/>
      <c r="I22" s="63"/>
    </row>
    <row r="23" spans="1:9" ht="12.75" customHeight="1" x14ac:dyDescent="0.2">
      <c r="A23" s="45" t="s">
        <v>237</v>
      </c>
      <c r="B23" s="91"/>
      <c r="C23" s="231" t="s">
        <v>188</v>
      </c>
      <c r="D23" s="439" t="e">
        <f>B23*$B$18</f>
        <v>#DIV/0!</v>
      </c>
      <c r="E23" s="222" t="s">
        <v>195</v>
      </c>
      <c r="F23" s="63"/>
      <c r="G23" s="63"/>
      <c r="H23" s="63"/>
      <c r="I23" s="63"/>
    </row>
    <row r="24" spans="1:9" ht="12.75" customHeight="1" x14ac:dyDescent="0.2">
      <c r="A24" s="45" t="s">
        <v>208</v>
      </c>
      <c r="B24" s="232">
        <f>IF(B21+B22+B23&gt;1,"Prüfen",1-B21-B22-B23)</f>
        <v>1</v>
      </c>
      <c r="C24" s="231" t="s">
        <v>188</v>
      </c>
      <c r="D24" s="439" t="e">
        <f>B24*$B$18</f>
        <v>#DIV/0!</v>
      </c>
      <c r="E24" s="222" t="s">
        <v>241</v>
      </c>
      <c r="F24" s="63"/>
      <c r="G24" s="63"/>
      <c r="H24" s="63"/>
      <c r="I24" s="63"/>
    </row>
    <row r="25" spans="1:9" ht="6" customHeight="1" x14ac:dyDescent="0.2">
      <c r="A25" s="45"/>
      <c r="B25" s="233"/>
      <c r="C25" s="234"/>
      <c r="D25" s="235"/>
      <c r="E25" s="236"/>
      <c r="F25" s="63"/>
      <c r="G25" s="63"/>
      <c r="H25" s="63"/>
      <c r="I25" s="63"/>
    </row>
    <row r="26" spans="1:9" x14ac:dyDescent="0.2">
      <c r="A26" s="237" t="s">
        <v>180</v>
      </c>
      <c r="B26" s="92"/>
      <c r="C26" s="45" t="s">
        <v>56</v>
      </c>
      <c r="D26" s="160"/>
      <c r="E26" s="222"/>
      <c r="F26" s="63"/>
      <c r="G26" s="63"/>
      <c r="H26" s="63"/>
      <c r="I26" s="63"/>
    </row>
    <row r="27" spans="1:9" ht="12.75" customHeight="1" x14ac:dyDescent="0.2">
      <c r="A27" s="45"/>
      <c r="B27" s="226"/>
      <c r="C27" s="45"/>
      <c r="D27" s="160"/>
      <c r="E27" s="222"/>
      <c r="F27" s="63"/>
      <c r="G27" s="63"/>
      <c r="H27" s="63"/>
      <c r="I27" s="63"/>
    </row>
    <row r="28" spans="1:9" ht="12.75" customHeight="1" x14ac:dyDescent="0.2">
      <c r="A28" s="156" t="s">
        <v>11</v>
      </c>
      <c r="B28" s="226"/>
      <c r="C28" s="45"/>
      <c r="D28" s="160"/>
      <c r="E28" s="222"/>
      <c r="F28" s="63"/>
      <c r="G28" s="63"/>
      <c r="H28" s="63"/>
      <c r="I28" s="63"/>
    </row>
    <row r="29" spans="1:9" ht="12.75" customHeight="1" x14ac:dyDescent="0.2">
      <c r="A29" s="238" t="s">
        <v>6</v>
      </c>
      <c r="B29" s="226"/>
      <c r="C29" s="45"/>
      <c r="D29" s="160"/>
      <c r="E29" s="222"/>
      <c r="F29" s="63"/>
      <c r="G29" s="63"/>
      <c r="H29" s="63"/>
      <c r="I29" s="63"/>
    </row>
    <row r="30" spans="1:9" ht="12.75" customHeight="1" x14ac:dyDescent="0.2">
      <c r="A30" s="227" t="s">
        <v>19</v>
      </c>
      <c r="B30" s="93">
        <f>B33-B32</f>
        <v>0</v>
      </c>
      <c r="C30" s="227" t="s">
        <v>21</v>
      </c>
      <c r="D30" s="239"/>
      <c r="E30" s="222"/>
      <c r="F30" s="63"/>
      <c r="G30" s="63"/>
      <c r="H30" s="63"/>
      <c r="I30" s="63"/>
    </row>
    <row r="31" spans="1:9" ht="12.75" customHeight="1" x14ac:dyDescent="0.2">
      <c r="A31" s="45" t="s">
        <v>20</v>
      </c>
      <c r="B31" s="240" t="e">
        <f>B32/B33</f>
        <v>#DIV/0!</v>
      </c>
      <c r="C31" s="45" t="s">
        <v>146</v>
      </c>
      <c r="D31" s="241"/>
      <c r="E31" s="222"/>
      <c r="F31" s="63"/>
      <c r="G31" s="63"/>
      <c r="H31" s="63"/>
      <c r="I31" s="63"/>
    </row>
    <row r="32" spans="1:9" ht="12.75" customHeight="1" x14ac:dyDescent="0.2">
      <c r="A32" s="45" t="s">
        <v>10</v>
      </c>
      <c r="B32" s="93">
        <f>'eigener Energieerzeuger'!C14</f>
        <v>0</v>
      </c>
      <c r="C32" s="227" t="s">
        <v>21</v>
      </c>
      <c r="D32" s="241"/>
      <c r="E32" s="222"/>
      <c r="F32" s="63"/>
      <c r="G32" s="63"/>
      <c r="H32" s="63"/>
      <c r="I32" s="63"/>
    </row>
    <row r="33" spans="1:9" ht="12.75" customHeight="1" x14ac:dyDescent="0.2">
      <c r="A33" s="45" t="s">
        <v>13</v>
      </c>
      <c r="B33" s="93">
        <f>'eigener Energieerzeuger'!C23</f>
        <v>0</v>
      </c>
      <c r="C33" s="227" t="s">
        <v>21</v>
      </c>
      <c r="D33" s="241"/>
      <c r="E33" s="222"/>
      <c r="F33" s="63"/>
      <c r="G33" s="63"/>
      <c r="H33" s="63"/>
      <c r="I33" s="63"/>
    </row>
    <row r="34" spans="1:9" ht="12.75" customHeight="1" x14ac:dyDescent="0.25">
      <c r="A34" s="45" t="s">
        <v>9</v>
      </c>
      <c r="B34" s="93" t="e">
        <f>B33/'Projekt-Basisdaten'!$B$16</f>
        <v>#DIV/0!</v>
      </c>
      <c r="C34" s="45" t="s">
        <v>115</v>
      </c>
      <c r="D34" s="160"/>
      <c r="E34" s="222"/>
      <c r="F34" s="63"/>
      <c r="G34" s="63"/>
      <c r="H34" s="63"/>
      <c r="I34" s="63"/>
    </row>
    <row r="35" spans="1:9" ht="21" customHeight="1" x14ac:dyDescent="0.2">
      <c r="A35" s="238" t="s">
        <v>51</v>
      </c>
      <c r="B35" s="226"/>
      <c r="C35" s="45"/>
      <c r="D35" s="242"/>
      <c r="E35" s="222"/>
      <c r="F35" s="63"/>
      <c r="G35" s="63"/>
      <c r="H35" s="63"/>
      <c r="I35" s="63"/>
    </row>
    <row r="36" spans="1:9" ht="12.75" customHeight="1" x14ac:dyDescent="0.2">
      <c r="A36" s="227" t="s">
        <v>142</v>
      </c>
      <c r="B36" s="94"/>
      <c r="C36" s="227" t="s">
        <v>158</v>
      </c>
      <c r="D36" s="160"/>
      <c r="E36" s="222"/>
      <c r="F36" s="63"/>
      <c r="G36" s="63"/>
      <c r="H36" s="63"/>
      <c r="I36" s="63"/>
    </row>
    <row r="37" spans="1:9" ht="12.75" customHeight="1" x14ac:dyDescent="0.2">
      <c r="A37" s="243" t="s">
        <v>143</v>
      </c>
      <c r="B37" s="94"/>
      <c r="C37" s="243" t="s">
        <v>172</v>
      </c>
      <c r="D37" s="243"/>
      <c r="E37" s="222"/>
      <c r="F37" s="63"/>
      <c r="G37" s="63"/>
      <c r="H37" s="63"/>
      <c r="I37" s="63"/>
    </row>
    <row r="38" spans="1:9" ht="12.75" customHeight="1" x14ac:dyDescent="0.2">
      <c r="A38" s="243" t="s">
        <v>144</v>
      </c>
      <c r="B38" s="94"/>
      <c r="C38" s="243" t="s">
        <v>172</v>
      </c>
      <c r="D38" s="243"/>
      <c r="E38" s="222"/>
      <c r="F38" s="63"/>
      <c r="G38" s="63"/>
      <c r="H38" s="63"/>
      <c r="I38" s="63"/>
    </row>
    <row r="39" spans="1:9" ht="12.75" customHeight="1" x14ac:dyDescent="0.2">
      <c r="A39" s="222" t="s">
        <v>238</v>
      </c>
      <c r="B39" s="94"/>
      <c r="C39" s="222" t="s">
        <v>58</v>
      </c>
      <c r="D39" s="222"/>
      <c r="E39" s="222"/>
      <c r="F39" s="63"/>
      <c r="G39" s="63"/>
      <c r="H39" s="63"/>
      <c r="I39" s="63"/>
    </row>
    <row r="40" spans="1:9" ht="12.75" customHeight="1" x14ac:dyDescent="0.2">
      <c r="A40" s="222" t="s">
        <v>239</v>
      </c>
      <c r="B40" s="94"/>
      <c r="C40" s="222" t="s">
        <v>181</v>
      </c>
      <c r="D40" s="222"/>
      <c r="E40" s="222"/>
      <c r="F40" s="63"/>
      <c r="G40" s="63"/>
      <c r="H40" s="63"/>
      <c r="I40" s="63"/>
    </row>
    <row r="41" spans="1:9" ht="12.75" customHeight="1" x14ac:dyDescent="0.2">
      <c r="A41" s="222" t="s">
        <v>168</v>
      </c>
      <c r="B41" s="94"/>
      <c r="C41" s="222" t="s">
        <v>181</v>
      </c>
      <c r="D41" s="222"/>
      <c r="E41" s="222"/>
      <c r="F41" s="63"/>
      <c r="G41" s="63"/>
      <c r="H41" s="63"/>
      <c r="I41" s="63"/>
    </row>
    <row r="42" spans="1:9" ht="12.75" customHeight="1" x14ac:dyDescent="0.2">
      <c r="A42" s="222" t="s">
        <v>54</v>
      </c>
      <c r="B42" s="94"/>
      <c r="C42" s="227" t="s">
        <v>158</v>
      </c>
      <c r="D42" s="222"/>
      <c r="E42" s="222"/>
      <c r="F42" s="63"/>
      <c r="G42" s="63"/>
      <c r="H42" s="63"/>
      <c r="I42" s="63"/>
    </row>
    <row r="43" spans="1:9" ht="12.75" customHeight="1" x14ac:dyDescent="0.2">
      <c r="A43" s="222" t="s">
        <v>55</v>
      </c>
      <c r="B43" s="94"/>
      <c r="C43" s="243" t="s">
        <v>172</v>
      </c>
      <c r="D43" s="222"/>
      <c r="E43" s="222"/>
      <c r="F43" s="63"/>
      <c r="G43" s="63"/>
      <c r="H43" s="63"/>
      <c r="I43" s="63"/>
    </row>
    <row r="44" spans="1:9" ht="12.75" customHeight="1" x14ac:dyDescent="0.2">
      <c r="A44" s="45" t="s">
        <v>53</v>
      </c>
      <c r="B44" s="244" t="e">
        <f>B36+B18*B21*B37+B18*B22*B38+B39+D19*B40+B18*B23*B43+B42</f>
        <v>#DIV/0!</v>
      </c>
      <c r="C44" s="45" t="s">
        <v>22</v>
      </c>
      <c r="D44" s="241"/>
      <c r="E44" s="222"/>
      <c r="F44" s="63"/>
      <c r="G44" s="63"/>
      <c r="H44" s="63"/>
      <c r="I44" s="63"/>
    </row>
    <row r="45" spans="1:9" ht="22.5" customHeight="1" x14ac:dyDescent="0.2">
      <c r="A45" s="238" t="s">
        <v>7</v>
      </c>
      <c r="B45" s="226"/>
      <c r="C45" s="45"/>
      <c r="D45" s="160"/>
      <c r="E45" s="222"/>
      <c r="F45" s="63"/>
      <c r="G45" s="63"/>
      <c r="H45" s="63"/>
      <c r="I45" s="63"/>
    </row>
    <row r="46" spans="1:9" ht="47.25" customHeight="1" x14ac:dyDescent="0.2">
      <c r="A46" s="245" t="s">
        <v>24</v>
      </c>
      <c r="B46" s="95"/>
      <c r="C46" s="518" t="s">
        <v>240</v>
      </c>
      <c r="D46" s="519"/>
      <c r="E46" s="519"/>
      <c r="F46" s="63"/>
      <c r="G46" s="63"/>
      <c r="H46" s="63"/>
      <c r="I46" s="63"/>
    </row>
    <row r="47" spans="1:9" ht="12.75" customHeight="1" x14ac:dyDescent="0.2">
      <c r="A47" s="45" t="s">
        <v>52</v>
      </c>
      <c r="B47" s="246">
        <f>B46*B30</f>
        <v>0</v>
      </c>
      <c r="C47" s="45" t="s">
        <v>22</v>
      </c>
      <c r="D47" s="160"/>
      <c r="E47" s="222"/>
      <c r="F47" s="63"/>
      <c r="G47" s="63"/>
      <c r="H47" s="63"/>
      <c r="I47" s="63"/>
    </row>
    <row r="48" spans="1:9" ht="30.75" customHeight="1" x14ac:dyDescent="0.2">
      <c r="A48" s="238" t="s">
        <v>8</v>
      </c>
      <c r="B48" s="247"/>
      <c r="C48" s="45"/>
      <c r="D48" s="160"/>
      <c r="E48" s="222"/>
      <c r="F48" s="63"/>
      <c r="G48" s="63"/>
      <c r="H48" s="63"/>
      <c r="I48" s="63"/>
    </row>
    <row r="49" spans="1:9" ht="27.75" customHeight="1" x14ac:dyDescent="0.2">
      <c r="A49" s="516" t="s">
        <v>24</v>
      </c>
      <c r="B49" s="95"/>
      <c r="C49" s="518" t="s">
        <v>23</v>
      </c>
      <c r="D49" s="520"/>
      <c r="E49" s="520"/>
      <c r="F49" s="63"/>
      <c r="G49" s="63"/>
      <c r="H49" s="63"/>
      <c r="I49" s="63"/>
    </row>
    <row r="50" spans="1:9" ht="12.75" customHeight="1" x14ac:dyDescent="0.2">
      <c r="A50" s="517"/>
      <c r="B50" s="96"/>
      <c r="C50" s="160" t="s">
        <v>57</v>
      </c>
      <c r="D50" s="45"/>
      <c r="E50" s="222"/>
      <c r="F50" s="63"/>
      <c r="G50" s="63"/>
      <c r="H50" s="63"/>
      <c r="I50" s="63"/>
    </row>
    <row r="51" spans="1:9" ht="12.75" customHeight="1" x14ac:dyDescent="0.2">
      <c r="A51" s="45" t="s">
        <v>42</v>
      </c>
      <c r="B51" s="246">
        <f>B30*(B49+B50)</f>
        <v>0</v>
      </c>
      <c r="C51" s="45" t="s">
        <v>22</v>
      </c>
      <c r="D51" s="160"/>
      <c r="E51" s="222"/>
      <c r="F51" s="63"/>
      <c r="G51" s="63"/>
      <c r="H51" s="63"/>
      <c r="I51" s="63"/>
    </row>
    <row r="52" spans="1:9" ht="12.75" customHeight="1" thickBot="1" x14ac:dyDescent="0.25">
      <c r="A52" s="45"/>
      <c r="B52" s="160"/>
      <c r="C52" s="45"/>
      <c r="D52" s="160"/>
      <c r="E52" s="222"/>
      <c r="F52" s="63"/>
      <c r="G52" s="63"/>
      <c r="H52" s="63"/>
      <c r="I52" s="63"/>
    </row>
    <row r="53" spans="1:9" ht="12.75" customHeight="1" x14ac:dyDescent="0.2">
      <c r="A53" s="46" t="s">
        <v>198</v>
      </c>
      <c r="B53" s="47"/>
      <c r="C53" s="45"/>
      <c r="D53" s="45"/>
      <c r="E53" s="222"/>
      <c r="F53" s="63"/>
      <c r="G53" s="63"/>
      <c r="H53" s="63"/>
      <c r="I53" s="63"/>
    </row>
    <row r="54" spans="1:9" ht="12.75" customHeight="1" thickBot="1" x14ac:dyDescent="0.25">
      <c r="A54" s="48" t="s">
        <v>197</v>
      </c>
      <c r="B54" s="49"/>
      <c r="C54" s="45"/>
      <c r="D54" s="45"/>
      <c r="E54" s="222"/>
      <c r="F54" s="63"/>
      <c r="G54" s="63"/>
      <c r="H54" s="63"/>
      <c r="I54" s="63"/>
    </row>
    <row r="55" spans="1:9" ht="12.75" customHeight="1" x14ac:dyDescent="0.2">
      <c r="A55" s="63"/>
      <c r="B55" s="248"/>
      <c r="C55" s="63"/>
      <c r="D55" s="249"/>
      <c r="E55" s="250"/>
      <c r="F55" s="63"/>
      <c r="G55" s="63"/>
      <c r="H55" s="63"/>
      <c r="I55" s="63"/>
    </row>
    <row r="56" spans="1:9" ht="12.75" customHeight="1" x14ac:dyDescent="0.2">
      <c r="A56" s="63"/>
      <c r="B56" s="251"/>
      <c r="C56" s="63"/>
      <c r="D56" s="249"/>
      <c r="E56" s="250"/>
      <c r="F56" s="63"/>
      <c r="G56" s="63"/>
      <c r="H56" s="63"/>
      <c r="I56" s="63"/>
    </row>
    <row r="57" spans="1:9" ht="12.75" customHeight="1" x14ac:dyDescent="0.2">
      <c r="A57" s="63"/>
      <c r="B57" s="249"/>
      <c r="C57" s="63"/>
      <c r="D57" s="63"/>
      <c r="E57" s="250"/>
      <c r="F57" s="63"/>
      <c r="G57" s="63"/>
      <c r="H57" s="63"/>
      <c r="I57" s="63"/>
    </row>
    <row r="58" spans="1:9" ht="12.75" customHeight="1" x14ac:dyDescent="0.2">
      <c r="A58" s="252"/>
      <c r="B58" s="249"/>
      <c r="C58" s="253"/>
      <c r="D58" s="252"/>
      <c r="E58" s="250"/>
      <c r="F58" s="63"/>
      <c r="G58" s="63"/>
      <c r="H58" s="63"/>
      <c r="I58" s="63"/>
    </row>
    <row r="59" spans="1:9" ht="12.75" customHeight="1" x14ac:dyDescent="0.2">
      <c r="A59" s="252"/>
      <c r="B59" s="249"/>
      <c r="C59" s="253"/>
      <c r="D59" s="252"/>
      <c r="E59" s="250"/>
      <c r="F59" s="63"/>
      <c r="G59" s="63"/>
      <c r="H59" s="63"/>
      <c r="I59" s="63"/>
    </row>
    <row r="60" spans="1:9" ht="12.75" customHeight="1" x14ac:dyDescent="0.2">
      <c r="A60" s="252"/>
      <c r="B60" s="249"/>
      <c r="C60" s="253"/>
      <c r="D60" s="252"/>
      <c r="E60" s="250"/>
      <c r="F60" s="63"/>
      <c r="G60" s="63"/>
      <c r="H60" s="63"/>
      <c r="I60" s="63"/>
    </row>
    <row r="61" spans="1:9" ht="12.75" customHeight="1" x14ac:dyDescent="0.2">
      <c r="A61" s="252"/>
      <c r="B61" s="249"/>
      <c r="C61" s="253"/>
      <c r="D61" s="252"/>
      <c r="E61" s="250"/>
      <c r="F61" s="63"/>
      <c r="G61" s="63"/>
      <c r="H61" s="63"/>
      <c r="I61" s="63"/>
    </row>
    <row r="62" spans="1:9" ht="12.75" customHeight="1" x14ac:dyDescent="0.2">
      <c r="A62" s="252"/>
      <c r="B62" s="249"/>
      <c r="C62" s="254"/>
      <c r="D62" s="63"/>
      <c r="E62" s="250"/>
      <c r="F62" s="63"/>
      <c r="G62" s="63"/>
      <c r="H62" s="63"/>
      <c r="I62" s="63"/>
    </row>
    <row r="63" spans="1:9" ht="12.75" customHeight="1" x14ac:dyDescent="0.2">
      <c r="A63" s="63"/>
      <c r="B63" s="249"/>
      <c r="C63" s="63"/>
      <c r="D63" s="63"/>
      <c r="E63" s="250"/>
      <c r="F63" s="63"/>
      <c r="G63" s="63"/>
      <c r="H63" s="63"/>
      <c r="I63" s="63"/>
    </row>
    <row r="68" spans="1:3" x14ac:dyDescent="0.2">
      <c r="A68" s="257"/>
      <c r="C68" s="258"/>
    </row>
    <row r="69" spans="1:3" x14ac:dyDescent="0.2">
      <c r="A69" s="257"/>
      <c r="B69" s="259"/>
      <c r="C69" s="258"/>
    </row>
    <row r="70" spans="1:3" x14ac:dyDescent="0.2">
      <c r="A70" s="257"/>
      <c r="B70" s="259"/>
      <c r="C70" s="258"/>
    </row>
    <row r="71" spans="1:3" x14ac:dyDescent="0.2">
      <c r="A71" s="257"/>
      <c r="B71" s="259"/>
      <c r="C71" s="258"/>
    </row>
    <row r="72" spans="1:3" x14ac:dyDescent="0.2">
      <c r="A72" s="257"/>
      <c r="B72" s="259"/>
      <c r="C72" s="258"/>
    </row>
    <row r="73" spans="1:3" x14ac:dyDescent="0.2">
      <c r="A73" s="257"/>
      <c r="B73" s="259"/>
      <c r="C73" s="258"/>
    </row>
    <row r="74" spans="1:3" x14ac:dyDescent="0.2">
      <c r="C74" s="258"/>
    </row>
  </sheetData>
  <sheetProtection password="F694" sheet="1" objects="1" scenarios="1" formatCells="0" formatColumns="0" formatRows="0"/>
  <mergeCells count="4">
    <mergeCell ref="A49:A50"/>
    <mergeCell ref="C46:E46"/>
    <mergeCell ref="C49:E49"/>
    <mergeCell ref="A13:C13"/>
  </mergeCells>
  <phoneticPr fontId="0" type="noConversion"/>
  <dataValidations disablePrompts="1" count="5">
    <dataValidation type="whole" allowBlank="1" showInputMessage="1" showErrorMessage="1" errorTitle="Nur 1 oder 0 zulässig" error="hier eine &quot;1&quot; für zutreffend eingeben ansonsten &quot;0&quot;" sqref="B59:B61">
      <formula1>0</formula1>
      <formula2>1</formula2>
    </dataValidation>
    <dataValidation type="whole" operator="greaterThan" allowBlank="1" showInputMessage="1" showErrorMessage="1" errorTitle="nur Jahreszahlen &gt; des aktuellen" error="bitte das Jahr eingeben, in dem die Stromlieferung beginnt" sqref="B62">
      <formula1>2004</formula1>
    </dataValidation>
    <dataValidation type="decimal" allowBlank="1" showInputMessage="1" showErrorMessage="1" errorTitle="max. 500 kW" error="diese Tabelle kann nur Berechnungen bis 500kW elektisch durchführen" sqref="B26">
      <formula1>0</formula1>
      <formula2>500</formula2>
    </dataValidation>
    <dataValidation type="decimal" allowBlank="1" showInputMessage="1" showErrorMessage="1" errorTitle="! bitte kein Perpetuum mobile !" error="Hier nur %-Angaben also zwischen 0 und 100 zulässig" sqref="B21:B22">
      <formula1>0</formula1>
      <formula2>1</formula2>
    </dataValidation>
    <dataValidation allowBlank="1" showInputMessage="1" showErrorMessage="1" errorTitle="Das kann nicht sein !" error="Die Summe aus Anteil Erdgas und Heizöl beträgt schon über 100%. Bitte prüfen!" sqref="B23:B25"/>
  </dataValidations>
  <pageMargins left="0.74803149606299213" right="0.6692913385826772" top="0.78740157480314965" bottom="0.59055118110236227" header="0.39370078740157483" footer="0.39370078740157483"/>
  <pageSetup paperSize="8" scale="96" orientation="landscape" r:id="rId1"/>
  <headerFooter alignWithMargins="0">
    <oddFooter>&amp;L&amp;7Seite &amp;P von &amp;N&amp;R&amp;7Leitfaden Contracting der Bayerischen Staatlichen Hochbauverwaltung, Stand: Dezember/2017</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218" r:id="rId4" name="Check Box 26">
              <controlPr defaultSize="0" autoFill="0" autoLine="0" autoPict="0">
                <anchor moveWithCells="1">
                  <from>
                    <xdr:col>0</xdr:col>
                    <xdr:colOff>1171575</xdr:colOff>
                    <xdr:row>2</xdr:row>
                    <xdr:rowOff>104775</xdr:rowOff>
                  </from>
                  <to>
                    <xdr:col>0</xdr:col>
                    <xdr:colOff>1447800</xdr:colOff>
                    <xdr:row>3</xdr:row>
                    <xdr:rowOff>133350</xdr:rowOff>
                  </to>
                </anchor>
              </controlPr>
            </control>
          </mc:Choice>
        </mc:AlternateContent>
        <mc:AlternateContent xmlns:mc="http://schemas.openxmlformats.org/markup-compatibility/2006">
          <mc:Choice Requires="x14">
            <control shapeId="8219" r:id="rId5" name="Check Box 27">
              <controlPr defaultSize="0" autoFill="0" autoLine="0" autoPict="0">
                <anchor moveWithCells="1">
                  <from>
                    <xdr:col>0</xdr:col>
                    <xdr:colOff>2228850</xdr:colOff>
                    <xdr:row>2</xdr:row>
                    <xdr:rowOff>104775</xdr:rowOff>
                  </from>
                  <to>
                    <xdr:col>0</xdr:col>
                    <xdr:colOff>2505075</xdr:colOff>
                    <xdr:row>3</xdr:row>
                    <xdr:rowOff>133350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view="pageBreakPreview" zoomScaleNormal="100" zoomScaleSheetLayoutView="100" workbookViewId="0">
      <selection activeCell="A28" sqref="A28"/>
    </sheetView>
  </sheetViews>
  <sheetFormatPr baseColWidth="10" defaultRowHeight="12.75" x14ac:dyDescent="0.2"/>
  <cols>
    <col min="1" max="1" width="64.85546875" style="260" customWidth="1"/>
    <col min="2" max="7" width="17.28515625" style="260" customWidth="1"/>
    <col min="8" max="9" width="11.42578125" style="261"/>
    <col min="10" max="16384" width="11.42578125" style="262"/>
  </cols>
  <sheetData>
    <row r="1" spans="1:9" ht="20.100000000000001" customHeight="1" x14ac:dyDescent="0.2">
      <c r="A1" s="152" t="s">
        <v>203</v>
      </c>
    </row>
    <row r="2" spans="1:9" ht="20.100000000000001" customHeight="1" x14ac:dyDescent="0.2"/>
    <row r="3" spans="1:9" x14ac:dyDescent="0.2">
      <c r="A3" s="263" t="s">
        <v>33</v>
      </c>
      <c r="B3" s="499" t="str">
        <f>Zusammenfassung!C3</f>
        <v>Musterhausen</v>
      </c>
      <c r="C3" s="500"/>
      <c r="D3" s="101"/>
      <c r="E3" s="101"/>
      <c r="F3" s="101"/>
      <c r="G3" s="101"/>
    </row>
    <row r="4" spans="1:9" ht="18.75" customHeight="1" x14ac:dyDescent="0.2">
      <c r="A4" s="381" t="s">
        <v>211</v>
      </c>
      <c r="B4" s="101"/>
      <c r="C4" s="101"/>
      <c r="D4" s="101"/>
      <c r="E4" s="101"/>
      <c r="F4" s="101"/>
      <c r="G4" s="101"/>
    </row>
    <row r="5" spans="1:9" s="154" customFormat="1" ht="12.75" customHeight="1" x14ac:dyDescent="0.2">
      <c r="A5" s="5"/>
      <c r="B5" s="264"/>
      <c r="C5" s="5"/>
      <c r="D5" s="5"/>
      <c r="E5" s="265"/>
      <c r="F5" s="5"/>
      <c r="G5" s="5"/>
    </row>
    <row r="6" spans="1:9" s="154" customFormat="1" ht="12.75" customHeight="1" x14ac:dyDescent="0.2">
      <c r="A6" s="5" t="s">
        <v>34</v>
      </c>
      <c r="B6" s="17"/>
      <c r="C6" s="5"/>
      <c r="D6" s="5"/>
      <c r="E6" s="5"/>
      <c r="F6" s="5"/>
      <c r="G6" s="5"/>
    </row>
    <row r="7" spans="1:9" ht="12.75" customHeight="1" x14ac:dyDescent="0.2">
      <c r="A7" s="101"/>
      <c r="B7" s="101"/>
      <c r="C7" s="101"/>
      <c r="D7" s="101"/>
      <c r="E7" s="101"/>
      <c r="F7" s="101"/>
      <c r="G7" s="101"/>
    </row>
    <row r="8" spans="1:9" s="261" customFormat="1" ht="12.75" customHeight="1" x14ac:dyDescent="0.2">
      <c r="A8" s="266"/>
    </row>
    <row r="9" spans="1:9" s="269" customFormat="1" ht="12.75" customHeight="1" x14ac:dyDescent="0.2">
      <c r="A9" s="267" t="s">
        <v>104</v>
      </c>
      <c r="B9" s="384" t="s">
        <v>95</v>
      </c>
      <c r="C9" s="384" t="s">
        <v>96</v>
      </c>
      <c r="D9" s="384" t="s">
        <v>97</v>
      </c>
      <c r="E9" s="384" t="s">
        <v>98</v>
      </c>
      <c r="F9" s="384" t="s">
        <v>99</v>
      </c>
      <c r="G9" s="384" t="s">
        <v>100</v>
      </c>
      <c r="H9" s="268"/>
      <c r="I9" s="268"/>
    </row>
    <row r="10" spans="1:9" ht="12.75" customHeight="1" x14ac:dyDescent="0.2">
      <c r="A10" s="266" t="s">
        <v>25</v>
      </c>
      <c r="B10" s="387"/>
      <c r="C10" s="388"/>
      <c r="D10" s="389"/>
      <c r="E10" s="390"/>
      <c r="F10" s="390"/>
      <c r="G10" s="391"/>
    </row>
    <row r="11" spans="1:9" ht="12.75" customHeight="1" x14ac:dyDescent="0.2">
      <c r="A11" s="270" t="s">
        <v>182</v>
      </c>
      <c r="B11" s="97"/>
      <c r="C11" s="97"/>
      <c r="D11" s="97"/>
      <c r="E11" s="97"/>
      <c r="F11" s="97"/>
      <c r="G11" s="97"/>
    </row>
    <row r="12" spans="1:9" ht="12.75" customHeight="1" x14ac:dyDescent="0.2">
      <c r="A12" s="270" t="s">
        <v>132</v>
      </c>
      <c r="B12" s="98"/>
      <c r="C12" s="98"/>
      <c r="D12" s="98"/>
      <c r="E12" s="98"/>
      <c r="F12" s="98"/>
      <c r="G12" s="98"/>
    </row>
    <row r="13" spans="1:9" ht="12.75" customHeight="1" x14ac:dyDescent="0.2">
      <c r="A13" s="270" t="s">
        <v>133</v>
      </c>
      <c r="B13" s="98"/>
      <c r="C13" s="98"/>
      <c r="D13" s="98"/>
      <c r="E13" s="98"/>
      <c r="F13" s="98"/>
      <c r="G13" s="98"/>
    </row>
    <row r="14" spans="1:9" ht="12.75" customHeight="1" x14ac:dyDescent="0.2">
      <c r="A14" s="270" t="s">
        <v>134</v>
      </c>
      <c r="B14" s="98"/>
      <c r="C14" s="98"/>
      <c r="D14" s="98"/>
      <c r="E14" s="98"/>
      <c r="F14" s="98"/>
      <c r="G14" s="98"/>
    </row>
    <row r="15" spans="1:9" ht="12.75" customHeight="1" x14ac:dyDescent="0.2">
      <c r="A15" s="271" t="s">
        <v>49</v>
      </c>
      <c r="B15" s="392" t="str">
        <f t="shared" ref="B15:G15" si="0">IF((B12+B13+B14)&lt;&gt;1,"Summe muss",100%)</f>
        <v>Summe muss</v>
      </c>
      <c r="C15" s="393" t="str">
        <f t="shared" si="0"/>
        <v>Summe muss</v>
      </c>
      <c r="D15" s="393" t="str">
        <f t="shared" si="0"/>
        <v>Summe muss</v>
      </c>
      <c r="E15" s="393" t="str">
        <f t="shared" si="0"/>
        <v>Summe muss</v>
      </c>
      <c r="F15" s="393" t="str">
        <f t="shared" si="0"/>
        <v>Summe muss</v>
      </c>
      <c r="G15" s="393" t="str">
        <f t="shared" si="0"/>
        <v>Summe muss</v>
      </c>
    </row>
    <row r="16" spans="1:9" ht="12.75" customHeight="1" x14ac:dyDescent="0.2">
      <c r="A16" s="262"/>
      <c r="B16" s="394" t="str">
        <f t="shared" ref="B16:G16" si="1">IF((B12+B13+B14)&lt;&gt;1,"100% sein","")</f>
        <v>100% sein</v>
      </c>
      <c r="C16" s="394" t="str">
        <f t="shared" si="1"/>
        <v>100% sein</v>
      </c>
      <c r="D16" s="394" t="str">
        <f t="shared" si="1"/>
        <v>100% sein</v>
      </c>
      <c r="E16" s="394" t="str">
        <f t="shared" si="1"/>
        <v>100% sein</v>
      </c>
      <c r="F16" s="394" t="str">
        <f t="shared" si="1"/>
        <v>100% sein</v>
      </c>
      <c r="G16" s="394" t="str">
        <f t="shared" si="1"/>
        <v>100% sein</v>
      </c>
    </row>
    <row r="17" spans="1:9" ht="12.75" customHeight="1" x14ac:dyDescent="0.2">
      <c r="A17" s="266" t="s">
        <v>3</v>
      </c>
      <c r="B17" s="395"/>
      <c r="C17" s="396"/>
      <c r="D17" s="396"/>
      <c r="E17" s="396"/>
      <c r="F17" s="396"/>
      <c r="G17" s="397"/>
    </row>
    <row r="18" spans="1:9" ht="12.75" customHeight="1" x14ac:dyDescent="0.2">
      <c r="A18" s="270" t="s">
        <v>116</v>
      </c>
      <c r="B18" s="97"/>
      <c r="C18" s="97"/>
      <c r="D18" s="97"/>
      <c r="E18" s="97"/>
      <c r="F18" s="97"/>
      <c r="G18" s="97"/>
    </row>
    <row r="19" spans="1:9" s="273" customFormat="1" ht="12.75" customHeight="1" x14ac:dyDescent="0.2">
      <c r="A19" s="270" t="s">
        <v>43</v>
      </c>
      <c r="B19" s="98"/>
      <c r="C19" s="98"/>
      <c r="D19" s="98"/>
      <c r="E19" s="98"/>
      <c r="F19" s="98"/>
      <c r="G19" s="98"/>
      <c r="H19" s="272"/>
      <c r="I19" s="272"/>
    </row>
    <row r="20" spans="1:9" s="273" customFormat="1" ht="12.75" customHeight="1" x14ac:dyDescent="0.2">
      <c r="A20" s="271" t="s">
        <v>140</v>
      </c>
      <c r="B20" s="98"/>
      <c r="C20" s="98"/>
      <c r="D20" s="98"/>
      <c r="E20" s="98"/>
      <c r="F20" s="98"/>
      <c r="G20" s="98"/>
      <c r="H20" s="272"/>
      <c r="I20" s="272"/>
    </row>
    <row r="21" spans="1:9" ht="12.75" customHeight="1" x14ac:dyDescent="0.2">
      <c r="A21" s="270" t="s">
        <v>141</v>
      </c>
      <c r="B21" s="98"/>
      <c r="C21" s="98"/>
      <c r="D21" s="98"/>
      <c r="E21" s="98"/>
      <c r="F21" s="98"/>
      <c r="G21" s="98"/>
    </row>
    <row r="22" spans="1:9" ht="12.75" customHeight="1" x14ac:dyDescent="0.2">
      <c r="A22" s="271" t="s">
        <v>135</v>
      </c>
      <c r="B22" s="98"/>
      <c r="C22" s="98"/>
      <c r="D22" s="98"/>
      <c r="E22" s="98"/>
      <c r="F22" s="98"/>
      <c r="G22" s="98"/>
    </row>
    <row r="23" spans="1:9" ht="12.75" customHeight="1" x14ac:dyDescent="0.2">
      <c r="A23" s="270" t="s">
        <v>136</v>
      </c>
      <c r="B23" s="98"/>
      <c r="C23" s="98"/>
      <c r="D23" s="98"/>
      <c r="E23" s="98"/>
      <c r="F23" s="98"/>
      <c r="G23" s="98"/>
    </row>
    <row r="24" spans="1:9" ht="12.75" customHeight="1" x14ac:dyDescent="0.2">
      <c r="A24" s="271" t="s">
        <v>49</v>
      </c>
      <c r="B24" s="393" t="str">
        <f t="shared" ref="B24:G24" si="2">IF((B19+B20+B21+B22+B23)&lt;&gt;1,"Summe muss",100%)</f>
        <v>Summe muss</v>
      </c>
      <c r="C24" s="393" t="str">
        <f t="shared" si="2"/>
        <v>Summe muss</v>
      </c>
      <c r="D24" s="393" t="str">
        <f t="shared" si="2"/>
        <v>Summe muss</v>
      </c>
      <c r="E24" s="393" t="str">
        <f t="shared" si="2"/>
        <v>Summe muss</v>
      </c>
      <c r="F24" s="393" t="str">
        <f t="shared" si="2"/>
        <v>Summe muss</v>
      </c>
      <c r="G24" s="393" t="str">
        <f t="shared" si="2"/>
        <v>Summe muss</v>
      </c>
    </row>
    <row r="25" spans="1:9" ht="12.75" customHeight="1" x14ac:dyDescent="0.2">
      <c r="A25" s="262"/>
      <c r="B25" s="394" t="str">
        <f t="shared" ref="B25:G25" si="3">IF((B19+B20+B21+B22+B23)&lt;&gt;1,"100% sein","")</f>
        <v>100% sein</v>
      </c>
      <c r="C25" s="394" t="str">
        <f t="shared" si="3"/>
        <v>100% sein</v>
      </c>
      <c r="D25" s="394" t="str">
        <f t="shared" si="3"/>
        <v>100% sein</v>
      </c>
      <c r="E25" s="394" t="str">
        <f t="shared" si="3"/>
        <v>100% sein</v>
      </c>
      <c r="F25" s="394" t="str">
        <f t="shared" si="3"/>
        <v>100% sein</v>
      </c>
      <c r="G25" s="394" t="str">
        <f t="shared" si="3"/>
        <v>100% sein</v>
      </c>
    </row>
    <row r="26" spans="1:9" ht="12.75" customHeight="1" x14ac:dyDescent="0.2">
      <c r="A26" s="266" t="s">
        <v>44</v>
      </c>
      <c r="B26" s="395"/>
      <c r="C26" s="396"/>
      <c r="D26" s="396"/>
      <c r="E26" s="396"/>
      <c r="F26" s="396"/>
      <c r="G26" s="397"/>
    </row>
    <row r="27" spans="1:9" ht="12.75" customHeight="1" x14ac:dyDescent="0.2">
      <c r="A27" s="270" t="s">
        <v>196</v>
      </c>
      <c r="B27" s="99"/>
      <c r="C27" s="99"/>
      <c r="D27" s="99"/>
      <c r="E27" s="99"/>
      <c r="F27" s="99"/>
      <c r="G27" s="99"/>
      <c r="H27" s="274"/>
    </row>
    <row r="28" spans="1:9" ht="12.75" customHeight="1" x14ac:dyDescent="0.2">
      <c r="A28" s="101"/>
      <c r="B28" s="398"/>
      <c r="C28" s="399"/>
      <c r="D28" s="400"/>
      <c r="E28" s="400"/>
      <c r="F28" s="400"/>
      <c r="G28" s="401"/>
    </row>
    <row r="29" spans="1:9" ht="12.75" customHeight="1" x14ac:dyDescent="0.2">
      <c r="A29" s="267" t="s">
        <v>26</v>
      </c>
      <c r="B29" s="398"/>
      <c r="C29" s="399"/>
      <c r="D29" s="400"/>
      <c r="E29" s="400"/>
      <c r="F29" s="400"/>
      <c r="G29" s="401"/>
    </row>
    <row r="30" spans="1:9" ht="12.75" customHeight="1" x14ac:dyDescent="0.2">
      <c r="A30" s="266" t="s">
        <v>45</v>
      </c>
      <c r="B30" s="387"/>
      <c r="C30" s="402"/>
      <c r="D30" s="390"/>
      <c r="E30" s="390"/>
      <c r="F30" s="390"/>
      <c r="G30" s="391"/>
    </row>
    <row r="31" spans="1:9" ht="12.75" customHeight="1" x14ac:dyDescent="0.2">
      <c r="A31" s="271" t="s">
        <v>27</v>
      </c>
      <c r="B31" s="403">
        <f t="shared" ref="B31:G31" si="4">B11</f>
        <v>0</v>
      </c>
      <c r="C31" s="403">
        <f t="shared" si="4"/>
        <v>0</v>
      </c>
      <c r="D31" s="403">
        <f t="shared" si="4"/>
        <v>0</v>
      </c>
      <c r="E31" s="403">
        <f t="shared" si="4"/>
        <v>0</v>
      </c>
      <c r="F31" s="403">
        <f t="shared" si="4"/>
        <v>0</v>
      </c>
      <c r="G31" s="403">
        <f t="shared" si="4"/>
        <v>0</v>
      </c>
    </row>
    <row r="32" spans="1:9" ht="12.75" customHeight="1" x14ac:dyDescent="0.2">
      <c r="A32" s="271" t="s">
        <v>243</v>
      </c>
      <c r="B32" s="403">
        <f>B18*'Projekt-Basisdaten'!$B$17</f>
        <v>0</v>
      </c>
      <c r="C32" s="403">
        <f>C18*'Projekt-Basisdaten'!$B$17</f>
        <v>0</v>
      </c>
      <c r="D32" s="403">
        <f>D18*'Projekt-Basisdaten'!$B$17</f>
        <v>0</v>
      </c>
      <c r="E32" s="403">
        <f>E18*'Projekt-Basisdaten'!$B$17</f>
        <v>0</v>
      </c>
      <c r="F32" s="403">
        <f>F18*'Projekt-Basisdaten'!$B$17</f>
        <v>0</v>
      </c>
      <c r="G32" s="403">
        <f>G18*'Projekt-Basisdaten'!$B$17</f>
        <v>0</v>
      </c>
    </row>
    <row r="33" spans="1:9" ht="12.75" customHeight="1" x14ac:dyDescent="0.2">
      <c r="A33" s="271" t="s">
        <v>28</v>
      </c>
      <c r="B33" s="403">
        <f t="shared" ref="B33:G33" si="5">B31+B32</f>
        <v>0</v>
      </c>
      <c r="C33" s="403">
        <f t="shared" si="5"/>
        <v>0</v>
      </c>
      <c r="D33" s="403">
        <f t="shared" si="5"/>
        <v>0</v>
      </c>
      <c r="E33" s="403">
        <f t="shared" si="5"/>
        <v>0</v>
      </c>
      <c r="F33" s="403">
        <f t="shared" si="5"/>
        <v>0</v>
      </c>
      <c r="G33" s="403">
        <f t="shared" si="5"/>
        <v>0</v>
      </c>
    </row>
    <row r="34" spans="1:9" s="276" customFormat="1" ht="12.75" customHeight="1" x14ac:dyDescent="0.2">
      <c r="A34" s="266" t="s">
        <v>244</v>
      </c>
      <c r="B34" s="404"/>
      <c r="C34" s="405"/>
      <c r="D34" s="405"/>
      <c r="E34" s="405"/>
      <c r="F34" s="405"/>
      <c r="G34" s="406"/>
      <c r="H34" s="275"/>
      <c r="I34" s="275"/>
    </row>
    <row r="35" spans="1:9" ht="12.75" customHeight="1" x14ac:dyDescent="0.2">
      <c r="A35" s="271" t="s">
        <v>29</v>
      </c>
      <c r="B35" s="403">
        <f>B11+'Contracting-Angebote'!B18*0.8*'Projekt-Basisdaten'!$B$17</f>
        <v>0</v>
      </c>
      <c r="C35" s="403">
        <f>C11+'Contracting-Angebote'!C18*0.8*'Projekt-Basisdaten'!$B$17</f>
        <v>0</v>
      </c>
      <c r="D35" s="403">
        <f>D11+'Contracting-Angebote'!D18*0.8*'Projekt-Basisdaten'!$B$17</f>
        <v>0</v>
      </c>
      <c r="E35" s="403">
        <f>E11+'Contracting-Angebote'!E18*0.8*'Projekt-Basisdaten'!$B$17</f>
        <v>0</v>
      </c>
      <c r="F35" s="403">
        <f>F11+'Contracting-Angebote'!F18*0.8*'Projekt-Basisdaten'!$B$17</f>
        <v>0</v>
      </c>
      <c r="G35" s="403">
        <f>G11+'Contracting-Angebote'!G18*0.8*'Projekt-Basisdaten'!$B$17</f>
        <v>0</v>
      </c>
    </row>
    <row r="36" spans="1:9" ht="12.75" customHeight="1" x14ac:dyDescent="0.2">
      <c r="A36" s="271" t="s">
        <v>30</v>
      </c>
      <c r="B36" s="403">
        <f>B11+'Contracting-Angebote'!B18*0.9*'Projekt-Basisdaten'!$B$17</f>
        <v>0</v>
      </c>
      <c r="C36" s="403">
        <f>C11+'Contracting-Angebote'!C18*0.9*'Projekt-Basisdaten'!$B$17</f>
        <v>0</v>
      </c>
      <c r="D36" s="403">
        <f>D11+'Contracting-Angebote'!D18*0.9*'Projekt-Basisdaten'!$B$17</f>
        <v>0</v>
      </c>
      <c r="E36" s="403">
        <f>E11+'Contracting-Angebote'!E18*0.9*'Projekt-Basisdaten'!$B$17</f>
        <v>0</v>
      </c>
      <c r="F36" s="403">
        <f>F11+'Contracting-Angebote'!F18*0.9*'Projekt-Basisdaten'!$B$17</f>
        <v>0</v>
      </c>
      <c r="G36" s="403">
        <f>G11+'Contracting-Angebote'!G18*0.9*'Projekt-Basisdaten'!$B$17</f>
        <v>0</v>
      </c>
    </row>
    <row r="37" spans="1:9" ht="12.75" customHeight="1" x14ac:dyDescent="0.2">
      <c r="A37" s="271" t="s">
        <v>31</v>
      </c>
      <c r="B37" s="403">
        <f>B11+'Contracting-Angebote'!B18*1.1*'Projekt-Basisdaten'!$B$17</f>
        <v>0</v>
      </c>
      <c r="C37" s="403">
        <f>C11+'Contracting-Angebote'!C18*1.1*'Projekt-Basisdaten'!$B$17</f>
        <v>0</v>
      </c>
      <c r="D37" s="403">
        <f>D11+'Contracting-Angebote'!D18*1.1*'Projekt-Basisdaten'!$B$17</f>
        <v>0</v>
      </c>
      <c r="E37" s="403">
        <f>E11+'Contracting-Angebote'!E18*1.1*'Projekt-Basisdaten'!$B$17</f>
        <v>0</v>
      </c>
      <c r="F37" s="403">
        <f>F11+'Contracting-Angebote'!F18*1.1*'Projekt-Basisdaten'!$B$17</f>
        <v>0</v>
      </c>
      <c r="G37" s="403">
        <f>G11+'Contracting-Angebote'!G18*1.1*'Projekt-Basisdaten'!$B$17</f>
        <v>0</v>
      </c>
    </row>
    <row r="38" spans="1:9" ht="12.75" customHeight="1" x14ac:dyDescent="0.2">
      <c r="A38" s="271" t="s">
        <v>32</v>
      </c>
      <c r="B38" s="403">
        <f>B11+'Contracting-Angebote'!B18*1.2*'Projekt-Basisdaten'!$B$17</f>
        <v>0</v>
      </c>
      <c r="C38" s="403">
        <f>C11+'Contracting-Angebote'!C18*1.2*'Projekt-Basisdaten'!$B$17</f>
        <v>0</v>
      </c>
      <c r="D38" s="403">
        <f>D11+'Contracting-Angebote'!D18*1.2*'Projekt-Basisdaten'!$B$17</f>
        <v>0</v>
      </c>
      <c r="E38" s="403">
        <f>E11+'Contracting-Angebote'!E18*1.2*'Projekt-Basisdaten'!$B$17</f>
        <v>0</v>
      </c>
      <c r="F38" s="403">
        <f>F11+'Contracting-Angebote'!F18*1.2*'Projekt-Basisdaten'!$B$17</f>
        <v>0</v>
      </c>
      <c r="G38" s="403">
        <f>G11+'Contracting-Angebote'!G18*1.2*'Projekt-Basisdaten'!$B$17</f>
        <v>0</v>
      </c>
    </row>
    <row r="39" spans="1:9" ht="12.75" customHeight="1" x14ac:dyDescent="0.2">
      <c r="A39" s="266" t="s">
        <v>245</v>
      </c>
      <c r="B39" s="407"/>
      <c r="C39" s="408"/>
      <c r="D39" s="408"/>
      <c r="E39" s="408"/>
      <c r="F39" s="408"/>
      <c r="G39" s="409"/>
    </row>
    <row r="40" spans="1:9" ht="12.75" customHeight="1" x14ac:dyDescent="0.2">
      <c r="A40" s="271" t="s">
        <v>246</v>
      </c>
      <c r="B40" s="410">
        <f>Hilfsblatt!B23</f>
        <v>0</v>
      </c>
      <c r="C40" s="410">
        <f>Hilfsblatt!C23</f>
        <v>0</v>
      </c>
      <c r="D40" s="410">
        <f>Hilfsblatt!D23</f>
        <v>0</v>
      </c>
      <c r="E40" s="410">
        <f>Hilfsblatt!E23</f>
        <v>0</v>
      </c>
      <c r="F40" s="410">
        <f>Hilfsblatt!F23</f>
        <v>0</v>
      </c>
      <c r="G40" s="410">
        <f>Hilfsblatt!G23</f>
        <v>0</v>
      </c>
    </row>
    <row r="41" spans="1:9" s="196" customFormat="1" ht="12.75" hidden="1" customHeight="1" x14ac:dyDescent="0.2">
      <c r="A41" s="522" t="s">
        <v>194</v>
      </c>
      <c r="B41" s="411" t="str">
        <f t="shared" ref="B41:G41" si="6">IF(B40&gt;0,B40,"KEIN ANGEBOT")</f>
        <v>KEIN ANGEBOT</v>
      </c>
      <c r="C41" s="412" t="str">
        <f t="shared" si="6"/>
        <v>KEIN ANGEBOT</v>
      </c>
      <c r="D41" s="412" t="str">
        <f t="shared" si="6"/>
        <v>KEIN ANGEBOT</v>
      </c>
      <c r="E41" s="412" t="str">
        <f t="shared" si="6"/>
        <v>KEIN ANGEBOT</v>
      </c>
      <c r="F41" s="412" t="str">
        <f t="shared" si="6"/>
        <v>KEIN ANGEBOT</v>
      </c>
      <c r="G41" s="413" t="str">
        <f t="shared" si="6"/>
        <v>KEIN ANGEBOT</v>
      </c>
      <c r="H41" s="260"/>
      <c r="I41" s="260"/>
    </row>
    <row r="42" spans="1:9" s="196" customFormat="1" ht="12.75" hidden="1" customHeight="1" x14ac:dyDescent="0.2">
      <c r="A42" s="522"/>
      <c r="B42" s="414" t="s">
        <v>192</v>
      </c>
      <c r="C42" s="415">
        <v>0</v>
      </c>
      <c r="D42" s="416" t="s">
        <v>193</v>
      </c>
      <c r="E42" s="415">
        <v>320</v>
      </c>
      <c r="F42" s="412"/>
      <c r="G42" s="413"/>
      <c r="H42" s="260"/>
      <c r="I42" s="260"/>
    </row>
    <row r="43" spans="1:9" x14ac:dyDescent="0.2">
      <c r="A43" s="101"/>
      <c r="B43" s="398"/>
      <c r="C43" s="417"/>
      <c r="D43" s="417"/>
      <c r="E43" s="417"/>
      <c r="F43" s="417"/>
      <c r="G43" s="418"/>
    </row>
    <row r="44" spans="1:9" s="280" customFormat="1" ht="24" x14ac:dyDescent="0.25">
      <c r="A44" s="278" t="s">
        <v>247</v>
      </c>
      <c r="B44" s="419" t="e">
        <f>B33/'Projekt-Basisdaten'!$B$17</f>
        <v>#DIV/0!</v>
      </c>
      <c r="C44" s="419" t="e">
        <f>C33/'Projekt-Basisdaten'!$B$17</f>
        <v>#DIV/0!</v>
      </c>
      <c r="D44" s="419" t="e">
        <f>D33/'Projekt-Basisdaten'!$B$17</f>
        <v>#DIV/0!</v>
      </c>
      <c r="E44" s="419" t="e">
        <f>E33/'Projekt-Basisdaten'!$B$17</f>
        <v>#DIV/0!</v>
      </c>
      <c r="F44" s="419" t="e">
        <f>F33/'Projekt-Basisdaten'!$B$17</f>
        <v>#DIV/0!</v>
      </c>
      <c r="G44" s="419" t="e">
        <f>G33/'Projekt-Basisdaten'!$B$17</f>
        <v>#DIV/0!</v>
      </c>
      <c r="H44" s="279"/>
      <c r="I44" s="279"/>
    </row>
    <row r="45" spans="1:9" s="280" customFormat="1" ht="15.75" x14ac:dyDescent="0.25">
      <c r="A45" s="278"/>
      <c r="B45" s="420"/>
      <c r="C45" s="421"/>
      <c r="D45" s="421"/>
      <c r="E45" s="421"/>
      <c r="F45" s="421"/>
      <c r="G45" s="422"/>
      <c r="H45" s="279"/>
      <c r="I45" s="279"/>
    </row>
    <row r="46" spans="1:9" s="280" customFormat="1" ht="15.75" x14ac:dyDescent="0.25">
      <c r="A46" s="382" t="s">
        <v>248</v>
      </c>
      <c r="B46" s="423">
        <f>'Wirtschaftlichkeitsanalyse '!AA18</f>
        <v>0</v>
      </c>
      <c r="C46" s="423">
        <f>'Wirtschaftlichkeitsanalyse '!AA24</f>
        <v>0</v>
      </c>
      <c r="D46" s="423">
        <f>'Wirtschaftlichkeitsanalyse '!AA30</f>
        <v>0</v>
      </c>
      <c r="E46" s="423">
        <f>'Wirtschaftlichkeitsanalyse '!AA36</f>
        <v>0</v>
      </c>
      <c r="F46" s="423">
        <f>'Wirtschaftlichkeitsanalyse '!AA42</f>
        <v>0</v>
      </c>
      <c r="G46" s="423">
        <f>'Wirtschaftlichkeitsanalyse '!AA48</f>
        <v>0</v>
      </c>
      <c r="H46" s="279"/>
      <c r="I46" s="279"/>
    </row>
    <row r="47" spans="1:9" s="280" customFormat="1" ht="15.75" x14ac:dyDescent="0.25">
      <c r="A47" s="382" t="s">
        <v>249</v>
      </c>
      <c r="B47" s="423" t="str">
        <f>IF((B11+B18)=0,"-",'Wirtschaftlichkeitsanalyse '!$AB18-100%)</f>
        <v>-</v>
      </c>
      <c r="C47" s="423" t="str">
        <f>IF((C11+C18)=0,"-",'Wirtschaftlichkeitsanalyse '!$AB24-100%)</f>
        <v>-</v>
      </c>
      <c r="D47" s="423" t="str">
        <f>IF((D11+D18)=0,"-",'Wirtschaftlichkeitsanalyse '!$AB30-100%)</f>
        <v>-</v>
      </c>
      <c r="E47" s="423" t="str">
        <f>IF((E11+E18)=0,"-",'Wirtschaftlichkeitsanalyse '!$AB36-100%)</f>
        <v>-</v>
      </c>
      <c r="F47" s="423" t="str">
        <f>IF((F11+F18)=0,"-",'Wirtschaftlichkeitsanalyse '!$AB42-100%)</f>
        <v>-</v>
      </c>
      <c r="G47" s="423" t="str">
        <f>IF((G11+G18)=0,"-",'Wirtschaftlichkeitsanalyse '!$AB48-100%)</f>
        <v>-</v>
      </c>
      <c r="H47" s="366"/>
      <c r="I47" s="279"/>
    </row>
    <row r="48" spans="1:9" s="280" customFormat="1" ht="15.75" x14ac:dyDescent="0.25">
      <c r="A48" s="278" t="s">
        <v>250</v>
      </c>
      <c r="B48" s="424">
        <f>Hilfsblatt!B22</f>
        <v>0</v>
      </c>
      <c r="C48" s="424">
        <f>Hilfsblatt!C22</f>
        <v>0</v>
      </c>
      <c r="D48" s="424">
        <f>Hilfsblatt!D22</f>
        <v>0</v>
      </c>
      <c r="E48" s="424">
        <f>Hilfsblatt!E22</f>
        <v>0</v>
      </c>
      <c r="F48" s="424">
        <f>Hilfsblatt!F22</f>
        <v>0</v>
      </c>
      <c r="G48" s="424">
        <f>Hilfsblatt!G22</f>
        <v>0</v>
      </c>
      <c r="H48" s="279"/>
      <c r="I48" s="279"/>
    </row>
    <row r="49" spans="1:9" s="280" customFormat="1" ht="9" hidden="1" customHeight="1" x14ac:dyDescent="0.25">
      <c r="A49" s="277" t="s">
        <v>159</v>
      </c>
      <c r="B49" s="425" t="str">
        <f t="shared" ref="B49:G49" si="7">IF(B48&gt;0,B48,"KEIN ANGEBOT")</f>
        <v>KEIN ANGEBOT</v>
      </c>
      <c r="C49" s="425" t="str">
        <f t="shared" si="7"/>
        <v>KEIN ANGEBOT</v>
      </c>
      <c r="D49" s="425" t="str">
        <f t="shared" si="7"/>
        <v>KEIN ANGEBOT</v>
      </c>
      <c r="E49" s="425" t="str">
        <f t="shared" si="7"/>
        <v>KEIN ANGEBOT</v>
      </c>
      <c r="F49" s="425" t="str">
        <f t="shared" si="7"/>
        <v>KEIN ANGEBOT</v>
      </c>
      <c r="G49" s="425" t="str">
        <f t="shared" si="7"/>
        <v>KEIN ANGEBOT</v>
      </c>
      <c r="H49" s="279"/>
      <c r="I49" s="279"/>
    </row>
    <row r="50" spans="1:9" x14ac:dyDescent="0.2">
      <c r="A50" s="100"/>
      <c r="B50" s="426"/>
      <c r="C50" s="427"/>
      <c r="D50" s="427"/>
      <c r="E50" s="427"/>
      <c r="F50" s="427"/>
      <c r="G50" s="428"/>
    </row>
    <row r="51" spans="1:9" s="273" customFormat="1" x14ac:dyDescent="0.2">
      <c r="A51" s="281" t="s">
        <v>120</v>
      </c>
      <c r="B51" s="429">
        <f t="shared" ref="B51:G51" si="8">IF(B49&gt;=(2*MIN($B$49:$G$49)),0,10*(1-(B49-MIN($B$49:$G$49))/MIN($B$49:$G$49)))</f>
        <v>0</v>
      </c>
      <c r="C51" s="429">
        <f t="shared" si="8"/>
        <v>0</v>
      </c>
      <c r="D51" s="429">
        <f t="shared" si="8"/>
        <v>0</v>
      </c>
      <c r="E51" s="429">
        <f t="shared" si="8"/>
        <v>0</v>
      </c>
      <c r="F51" s="429">
        <f t="shared" si="8"/>
        <v>0</v>
      </c>
      <c r="G51" s="429">
        <f t="shared" si="8"/>
        <v>0</v>
      </c>
      <c r="H51" s="272"/>
      <c r="I51" s="272"/>
    </row>
    <row r="52" spans="1:9" s="196" customFormat="1" x14ac:dyDescent="0.2">
      <c r="A52" s="281" t="s">
        <v>122</v>
      </c>
      <c r="B52" s="430">
        <f>'Projekt-Basisdaten'!B50</f>
        <v>0</v>
      </c>
      <c r="C52" s="430" t="e">
        <f>IF(C44=0,"-",$B$52)</f>
        <v>#DIV/0!</v>
      </c>
      <c r="D52" s="430" t="e">
        <f>IF(D44=0,"-",$B$52)</f>
        <v>#DIV/0!</v>
      </c>
      <c r="E52" s="430" t="e">
        <f>IF(E44=0,"-",$B$52)</f>
        <v>#DIV/0!</v>
      </c>
      <c r="F52" s="430" t="e">
        <f>IF(F44=0,"-",$B$52)</f>
        <v>#DIV/0!</v>
      </c>
      <c r="G52" s="430" t="e">
        <f>IF(G44=0,"-",$B$52)</f>
        <v>#DIV/0!</v>
      </c>
      <c r="H52" s="260"/>
      <c r="I52" s="260"/>
    </row>
    <row r="53" spans="1:9" s="196" customFormat="1" x14ac:dyDescent="0.2">
      <c r="A53" s="282" t="s">
        <v>121</v>
      </c>
      <c r="B53" s="431" t="e">
        <f t="shared" ref="B53:G53" si="9">IF(B44=0,"-",ROUND(B51*B52,3))</f>
        <v>#DIV/0!</v>
      </c>
      <c r="C53" s="431" t="e">
        <f t="shared" si="9"/>
        <v>#DIV/0!</v>
      </c>
      <c r="D53" s="431" t="e">
        <f t="shared" si="9"/>
        <v>#DIV/0!</v>
      </c>
      <c r="E53" s="431" t="e">
        <f t="shared" si="9"/>
        <v>#DIV/0!</v>
      </c>
      <c r="F53" s="431" t="e">
        <f t="shared" si="9"/>
        <v>#DIV/0!</v>
      </c>
      <c r="G53" s="431" t="e">
        <f t="shared" si="9"/>
        <v>#DIV/0!</v>
      </c>
      <c r="H53" s="260"/>
      <c r="I53" s="260"/>
    </row>
    <row r="54" spans="1:9" s="196" customFormat="1" x14ac:dyDescent="0.2">
      <c r="A54" s="273"/>
      <c r="B54" s="432"/>
      <c r="C54" s="433"/>
      <c r="D54" s="433"/>
      <c r="E54" s="433"/>
      <c r="F54" s="434"/>
      <c r="G54" s="435"/>
      <c r="H54" s="260"/>
      <c r="I54" s="260"/>
    </row>
    <row r="55" spans="1:9" s="196" customFormat="1" x14ac:dyDescent="0.2">
      <c r="A55" s="283" t="s">
        <v>123</v>
      </c>
      <c r="B55" s="431">
        <f t="shared" ref="B55:G55" si="10">IF(B41&lt;&gt;"KEIN ANGEBOT",IF(B40&gt;=$C$42,10*(1-((B40-$C$42)/($E$42-$C$42))),10),0)</f>
        <v>0</v>
      </c>
      <c r="C55" s="431">
        <f t="shared" si="10"/>
        <v>0</v>
      </c>
      <c r="D55" s="431">
        <f t="shared" si="10"/>
        <v>0</v>
      </c>
      <c r="E55" s="431">
        <f t="shared" si="10"/>
        <v>0</v>
      </c>
      <c r="F55" s="431">
        <f t="shared" si="10"/>
        <v>0</v>
      </c>
      <c r="G55" s="431">
        <f t="shared" si="10"/>
        <v>0</v>
      </c>
      <c r="H55" s="260"/>
      <c r="I55" s="260"/>
    </row>
    <row r="56" spans="1:9" x14ac:dyDescent="0.2">
      <c r="A56" s="281" t="s">
        <v>124</v>
      </c>
      <c r="B56" s="430">
        <f>'Projekt-Basisdaten'!B51</f>
        <v>1</v>
      </c>
      <c r="C56" s="430" t="e">
        <f>IF(C44=0,"-",$B$56)</f>
        <v>#DIV/0!</v>
      </c>
      <c r="D56" s="430" t="e">
        <f>IF(D44=0,"-",$B$56)</f>
        <v>#DIV/0!</v>
      </c>
      <c r="E56" s="430" t="e">
        <f>IF(E44=0,"-",$B$56)</f>
        <v>#DIV/0!</v>
      </c>
      <c r="F56" s="430" t="e">
        <f>IF(F44=0,"-",$B$56)</f>
        <v>#DIV/0!</v>
      </c>
      <c r="G56" s="430" t="e">
        <f>IF(G44=0,"-",$B$56)</f>
        <v>#DIV/0!</v>
      </c>
    </row>
    <row r="57" spans="1:9" x14ac:dyDescent="0.2">
      <c r="A57" s="282" t="s">
        <v>125</v>
      </c>
      <c r="B57" s="431" t="e">
        <f t="shared" ref="B57:G57" si="11">IF(B44=0,"-",ROUND(B55*B56,3))</f>
        <v>#DIV/0!</v>
      </c>
      <c r="C57" s="431" t="e">
        <f t="shared" si="11"/>
        <v>#DIV/0!</v>
      </c>
      <c r="D57" s="431" t="e">
        <f t="shared" si="11"/>
        <v>#DIV/0!</v>
      </c>
      <c r="E57" s="431" t="e">
        <f t="shared" si="11"/>
        <v>#DIV/0!</v>
      </c>
      <c r="F57" s="431" t="e">
        <f t="shared" si="11"/>
        <v>#DIV/0!</v>
      </c>
      <c r="G57" s="431" t="e">
        <f t="shared" si="11"/>
        <v>#DIV/0!</v>
      </c>
    </row>
    <row r="58" spans="1:9" ht="13.5" thickBot="1" x14ac:dyDescent="0.25">
      <c r="A58" s="273"/>
      <c r="B58" s="432"/>
      <c r="C58" s="434"/>
      <c r="D58" s="434"/>
      <c r="E58" s="434"/>
      <c r="F58" s="434"/>
      <c r="G58" s="435"/>
    </row>
    <row r="59" spans="1:9" x14ac:dyDescent="0.2">
      <c r="A59" s="187" t="s">
        <v>126</v>
      </c>
      <c r="B59" s="436" t="e">
        <f t="shared" ref="B59:G59" si="12">IF(B44=0,"-",B57+B53)</f>
        <v>#DIV/0!</v>
      </c>
      <c r="C59" s="436" t="e">
        <f t="shared" si="12"/>
        <v>#DIV/0!</v>
      </c>
      <c r="D59" s="436" t="e">
        <f t="shared" si="12"/>
        <v>#DIV/0!</v>
      </c>
      <c r="E59" s="436" t="e">
        <f t="shared" si="12"/>
        <v>#DIV/0!</v>
      </c>
      <c r="F59" s="436" t="e">
        <f t="shared" si="12"/>
        <v>#DIV/0!</v>
      </c>
      <c r="G59" s="437" t="e">
        <f t="shared" si="12"/>
        <v>#DIV/0!</v>
      </c>
    </row>
    <row r="60" spans="1:9" ht="13.5" thickBot="1" x14ac:dyDescent="0.25">
      <c r="A60" s="284" t="s">
        <v>202</v>
      </c>
      <c r="B60" s="438" t="e">
        <f>IF(B44=0,"-",IF(B48&gt;=Hilfsblatt!$B$29,"Angeb. &gt; PSC-Wert",RANK(B59,$B$59:$G$59,)))</f>
        <v>#DIV/0!</v>
      </c>
      <c r="C60" s="438" t="e">
        <f>IF(C44=0,"-",IF(C48&gt;=Hilfsblatt!$B$29,"Angeb. &gt; PSC-Wert",RANK(C59,$B$59:$G$59,)))</f>
        <v>#DIV/0!</v>
      </c>
      <c r="D60" s="438" t="e">
        <f>IF(D44=0,"-",IF(D48&gt;=Hilfsblatt!$B$29,"Angeb. &gt; PSC-Wert",RANK(D59,$B$59:$G$59,)))</f>
        <v>#DIV/0!</v>
      </c>
      <c r="E60" s="438" t="e">
        <f>IF(E44=0,"-",IF(E48&gt;=Hilfsblatt!$B$29,"Angeb. &gt; PSC-Wert",RANK(E59,$B$59:$G$59,)))</f>
        <v>#DIV/0!</v>
      </c>
      <c r="F60" s="438" t="e">
        <f>IF(F44=0,"-",IF(F48&gt;=Hilfsblatt!$B$29,"Angeb. &gt; PSC-Wert",RANK(F59,$B$59:$G$59,)))</f>
        <v>#DIV/0!</v>
      </c>
      <c r="G60" s="438" t="e">
        <f>IF(G44=0,"-",IF(G48&gt;=Hilfsblatt!$B$29,"Angeb. &gt; PSC-Wert",RANK(G59,$B$59:$G$59,)))</f>
        <v>#DIV/0!</v>
      </c>
    </row>
    <row r="61" spans="1:9" ht="13.5" thickBot="1" x14ac:dyDescent="0.25"/>
    <row r="62" spans="1:9" x14ac:dyDescent="0.2">
      <c r="A62" s="46" t="s">
        <v>198</v>
      </c>
      <c r="B62" s="47"/>
    </row>
    <row r="63" spans="1:9" ht="13.5" thickBot="1" x14ac:dyDescent="0.25">
      <c r="A63" s="48" t="s">
        <v>197</v>
      </c>
      <c r="B63" s="49"/>
    </row>
  </sheetData>
  <sheetProtection password="F694" sheet="1" objects="1" scenarios="1" formatCells="0" formatColumns="0" formatRows="0" insertColumns="0"/>
  <mergeCells count="2">
    <mergeCell ref="B3:C3"/>
    <mergeCell ref="A41:A42"/>
  </mergeCells>
  <phoneticPr fontId="0" type="noConversion"/>
  <pageMargins left="0.74803149606299213" right="0.6692913385826772" top="0.78740157480314965" bottom="0.59055118110236227" header="0.39370078740157483" footer="0.39370078740157483"/>
  <pageSetup paperSize="8" scale="92" fitToWidth="0" orientation="landscape" r:id="rId1"/>
  <headerFooter alignWithMargins="0">
    <oddFooter>&amp;L&amp;7Seite &amp;P von &amp;N&amp;R&amp;7Leitfaden Contracting der Bayerischen Staatlichen Hochbauverwaltung, Stand: Dezember/2017</oddFooter>
  </headerFooter>
  <ignoredErrors>
    <ignoredError sqref="A35 A36:A38"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5141" r:id="rId4" name="Check Box 21">
              <controlPr defaultSize="0" autoFill="0" autoLine="0" autoPict="0">
                <anchor moveWithCells="1">
                  <from>
                    <xdr:col>0</xdr:col>
                    <xdr:colOff>1038225</xdr:colOff>
                    <xdr:row>2</xdr:row>
                    <xdr:rowOff>47625</xdr:rowOff>
                  </from>
                  <to>
                    <xdr:col>0</xdr:col>
                    <xdr:colOff>1285875</xdr:colOff>
                    <xdr:row>3</xdr:row>
                    <xdr:rowOff>47625</xdr:rowOff>
                  </to>
                </anchor>
              </controlPr>
            </control>
          </mc:Choice>
        </mc:AlternateContent>
        <mc:AlternateContent xmlns:mc="http://schemas.openxmlformats.org/markup-compatibility/2006">
          <mc:Choice Requires="x14">
            <control shapeId="5142" r:id="rId5" name="Check Box 22">
              <controlPr defaultSize="0" autoFill="0" autoLine="0" autoPict="0">
                <anchor moveWithCells="1">
                  <from>
                    <xdr:col>0</xdr:col>
                    <xdr:colOff>1971675</xdr:colOff>
                    <xdr:row>2</xdr:row>
                    <xdr:rowOff>47625</xdr:rowOff>
                  </from>
                  <to>
                    <xdr:col>0</xdr:col>
                    <xdr:colOff>2209800</xdr:colOff>
                    <xdr:row>3</xdr:row>
                    <xdr:rowOff>47625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Y137"/>
  <sheetViews>
    <sheetView view="pageBreakPreview" topLeftCell="A10" zoomScale="85" zoomScaleNormal="100" zoomScaleSheetLayoutView="85" workbookViewId="0">
      <pane xSplit="4" topLeftCell="E1" activePane="topRight" state="frozenSplit"/>
      <selection activeCell="C26" sqref="C26"/>
      <selection pane="topRight" activeCell="E11" sqref="E11"/>
    </sheetView>
  </sheetViews>
  <sheetFormatPr baseColWidth="10" defaultRowHeight="12" x14ac:dyDescent="0.2"/>
  <cols>
    <col min="1" max="1" width="43" style="45" customWidth="1"/>
    <col min="2" max="2" width="11.7109375" style="45" customWidth="1"/>
    <col min="3" max="3" width="2" style="45" bestFit="1" customWidth="1"/>
    <col min="4" max="4" width="3" style="45" customWidth="1"/>
    <col min="5" max="6" width="15.7109375" style="45" customWidth="1"/>
    <col min="7" max="7" width="15.7109375" style="160" customWidth="1"/>
    <col min="8" max="26" width="15.7109375" style="45" customWidth="1"/>
    <col min="27" max="27" width="16.42578125" style="45" customWidth="1"/>
    <col min="28" max="28" width="14.28515625" style="288" bestFit="1" customWidth="1"/>
    <col min="29" max="29" width="2.42578125" style="61" customWidth="1"/>
    <col min="30" max="16384" width="11.42578125" style="63"/>
  </cols>
  <sheetData>
    <row r="1" spans="1:29" ht="20.100000000000001" customHeight="1" x14ac:dyDescent="0.2">
      <c r="A1" s="525" t="s">
        <v>203</v>
      </c>
      <c r="B1" s="525"/>
      <c r="C1" s="525"/>
      <c r="D1" s="525"/>
      <c r="E1" s="285"/>
      <c r="F1" s="286"/>
      <c r="J1" s="287"/>
      <c r="K1" s="287"/>
      <c r="L1" s="287"/>
      <c r="M1" s="287"/>
      <c r="N1" s="287"/>
      <c r="O1" s="287"/>
      <c r="P1" s="287"/>
      <c r="Q1" s="287"/>
      <c r="R1" s="287"/>
      <c r="S1" s="287"/>
      <c r="T1" s="287"/>
      <c r="U1" s="25"/>
      <c r="V1" s="24"/>
      <c r="W1" s="25"/>
      <c r="X1" s="24"/>
      <c r="AC1" s="289"/>
    </row>
    <row r="2" spans="1:29" ht="20.100000000000001" customHeight="1" x14ac:dyDescent="0.2">
      <c r="A2" s="290"/>
      <c r="B2" s="290"/>
      <c r="C2" s="290"/>
      <c r="D2" s="291"/>
      <c r="E2" s="292"/>
      <c r="F2" s="290"/>
      <c r="G2" s="293"/>
      <c r="H2" s="290"/>
      <c r="I2" s="290"/>
      <c r="J2" s="290"/>
      <c r="K2" s="290"/>
      <c r="L2" s="290"/>
      <c r="M2" s="290"/>
      <c r="N2" s="290"/>
      <c r="O2" s="290"/>
      <c r="Q2" s="294"/>
      <c r="R2" s="295"/>
      <c r="S2" s="295"/>
      <c r="U2" s="25"/>
      <c r="V2" s="24"/>
      <c r="W2" s="25"/>
      <c r="X2" s="24"/>
      <c r="Y2" s="24"/>
      <c r="Z2" s="24"/>
      <c r="AA2" s="24"/>
    </row>
    <row r="3" spans="1:29" ht="15.75" customHeight="1" x14ac:dyDescent="0.2">
      <c r="A3" s="526" t="s">
        <v>50</v>
      </c>
      <c r="B3" s="526"/>
      <c r="C3" s="526"/>
      <c r="D3" s="527"/>
      <c r="E3" s="364"/>
      <c r="F3" s="365"/>
      <c r="G3" s="524" t="str">
        <f>Zusammenfassung!C3</f>
        <v>Musterhausen</v>
      </c>
      <c r="H3" s="524"/>
      <c r="I3" s="290"/>
      <c r="J3" s="290"/>
      <c r="K3" s="290"/>
      <c r="L3" s="290"/>
      <c r="M3" s="290"/>
      <c r="N3" s="290"/>
      <c r="O3" s="290"/>
      <c r="Q3" s="25"/>
      <c r="R3" s="24"/>
      <c r="S3" s="24"/>
      <c r="T3" s="24"/>
      <c r="U3" s="25"/>
      <c r="V3" s="24"/>
      <c r="W3" s="25"/>
      <c r="X3" s="24"/>
      <c r="Y3" s="24"/>
      <c r="Z3" s="24"/>
      <c r="AA3" s="24"/>
    </row>
    <row r="4" spans="1:29" ht="17.25" customHeight="1" x14ac:dyDescent="0.2">
      <c r="A4" s="381" t="s">
        <v>211</v>
      </c>
      <c r="B4" s="290"/>
      <c r="C4" s="290"/>
      <c r="D4" s="291"/>
      <c r="E4" s="292"/>
      <c r="F4" s="290"/>
      <c r="G4" s="293"/>
      <c r="H4" s="290"/>
      <c r="I4" s="290"/>
      <c r="J4" s="290"/>
      <c r="K4" s="290"/>
      <c r="L4" s="290"/>
      <c r="M4" s="290"/>
      <c r="N4" s="290"/>
      <c r="O4" s="290"/>
      <c r="Q4" s="25"/>
      <c r="R4" s="24"/>
      <c r="S4" s="24"/>
      <c r="T4" s="24"/>
      <c r="U4" s="25"/>
      <c r="V4" s="24"/>
      <c r="W4" s="25"/>
      <c r="X4" s="24"/>
      <c r="Y4" s="24"/>
      <c r="Z4" s="296"/>
      <c r="AA4" s="24"/>
    </row>
    <row r="5" spans="1:29" ht="12.75" customHeight="1" x14ac:dyDescent="0.2">
      <c r="A5" s="290"/>
      <c r="B5" s="290"/>
      <c r="C5" s="290"/>
      <c r="D5" s="291"/>
      <c r="E5" s="297"/>
      <c r="F5" s="290"/>
      <c r="G5" s="20" t="str">
        <f>IF(Zusammenfassung!$B$14=0,'Eigenregie-Basisdaten'!$A$15,'Eigenregie-Basisdaten'!$A$8)</f>
        <v>Variante 2 - Eigenregie durch eigene Wärme-/Kälteerzeugungsanlage</v>
      </c>
      <c r="H5" s="298"/>
      <c r="I5" s="290"/>
      <c r="J5" s="290"/>
      <c r="K5" s="290"/>
      <c r="L5" s="290"/>
      <c r="M5" s="290"/>
      <c r="N5" s="290"/>
      <c r="O5" s="290"/>
      <c r="Q5" s="25"/>
      <c r="R5" s="24"/>
      <c r="S5" s="24"/>
      <c r="T5" s="24"/>
      <c r="U5" s="25"/>
      <c r="V5" s="24"/>
      <c r="W5" s="25"/>
      <c r="X5" s="24"/>
      <c r="Y5" s="24"/>
      <c r="Z5" s="24"/>
      <c r="AA5" s="24"/>
    </row>
    <row r="6" spans="1:29" ht="12.75" customHeight="1" x14ac:dyDescent="0.2">
      <c r="A6" s="290"/>
      <c r="B6" s="290"/>
      <c r="C6" s="290"/>
      <c r="D6" s="291"/>
      <c r="E6" s="297"/>
      <c r="F6" s="290"/>
      <c r="G6" s="298"/>
      <c r="H6" s="290"/>
      <c r="I6" s="290"/>
      <c r="J6" s="290"/>
      <c r="K6" s="290"/>
      <c r="L6" s="290"/>
      <c r="M6" s="290"/>
      <c r="N6" s="290"/>
      <c r="O6" s="290"/>
      <c r="Q6" s="25"/>
      <c r="R6" s="24"/>
      <c r="S6" s="24"/>
      <c r="T6" s="24"/>
      <c r="U6" s="25"/>
      <c r="V6" s="24"/>
      <c r="W6" s="25"/>
      <c r="X6" s="24"/>
      <c r="Y6" s="24"/>
      <c r="Z6" s="24"/>
      <c r="AA6" s="24"/>
    </row>
    <row r="7" spans="1:29" ht="12.75" customHeight="1" x14ac:dyDescent="0.2">
      <c r="A7" s="528" t="s">
        <v>34</v>
      </c>
      <c r="B7" s="528"/>
      <c r="C7" s="528"/>
      <c r="D7" s="529"/>
      <c r="E7" s="297"/>
      <c r="F7" s="299"/>
      <c r="G7" s="293"/>
      <c r="H7" s="290"/>
      <c r="I7" s="290"/>
      <c r="J7" s="290"/>
      <c r="K7" s="290"/>
      <c r="L7" s="290"/>
      <c r="M7" s="290"/>
      <c r="N7" s="290"/>
      <c r="O7" s="290"/>
      <c r="Q7" s="25"/>
      <c r="R7" s="24"/>
      <c r="S7" s="24"/>
      <c r="T7" s="24"/>
      <c r="U7" s="25"/>
      <c r="V7" s="24"/>
      <c r="W7" s="25"/>
      <c r="X7" s="24"/>
      <c r="Y7" s="24"/>
      <c r="Z7" s="24"/>
      <c r="AA7" s="24"/>
    </row>
    <row r="8" spans="1:29" ht="12.75" customHeight="1" x14ac:dyDescent="0.2">
      <c r="A8" s="530" t="s">
        <v>118</v>
      </c>
      <c r="B8" s="530"/>
      <c r="C8" s="21"/>
      <c r="D8" s="301" t="s">
        <v>119</v>
      </c>
      <c r="E8" s="83"/>
      <c r="F8" s="302"/>
      <c r="G8" s="293"/>
      <c r="H8" s="290"/>
      <c r="I8" s="290"/>
      <c r="J8" s="290"/>
      <c r="K8" s="290"/>
      <c r="L8" s="290"/>
      <c r="M8" s="290"/>
      <c r="N8" s="290"/>
      <c r="O8" s="290"/>
      <c r="Q8" s="25"/>
      <c r="R8" s="24"/>
      <c r="S8" s="24"/>
      <c r="T8" s="24"/>
      <c r="U8" s="25"/>
      <c r="V8" s="24"/>
      <c r="W8" s="25"/>
      <c r="X8" s="24"/>
      <c r="Y8" s="24"/>
      <c r="Z8" s="24"/>
      <c r="AA8" s="24"/>
    </row>
    <row r="9" spans="1:29" ht="12.75" customHeight="1" x14ac:dyDescent="0.2">
      <c r="A9" s="300"/>
      <c r="B9" s="300" t="s">
        <v>164</v>
      </c>
      <c r="C9" s="21"/>
      <c r="D9" s="301" t="s">
        <v>119</v>
      </c>
      <c r="E9" s="303">
        <f>'Projekt-Basisdaten'!B10</f>
        <v>0</v>
      </c>
      <c r="F9" s="304" t="s">
        <v>14</v>
      </c>
      <c r="G9" s="305"/>
      <c r="H9" s="295"/>
      <c r="I9" s="295"/>
      <c r="J9" s="290"/>
      <c r="K9" s="290"/>
      <c r="L9" s="290"/>
      <c r="M9" s="290"/>
      <c r="N9" s="290"/>
      <c r="O9" s="290"/>
      <c r="Q9" s="25"/>
      <c r="R9" s="24"/>
      <c r="S9" s="24"/>
      <c r="T9" s="24"/>
      <c r="U9" s="25"/>
      <c r="V9" s="24"/>
      <c r="W9" s="25"/>
      <c r="X9" s="24"/>
      <c r="Y9" s="24"/>
      <c r="Z9" s="24"/>
    </row>
    <row r="10" spans="1:29" ht="15" customHeight="1" x14ac:dyDescent="0.2">
      <c r="A10" s="531" t="s">
        <v>210</v>
      </c>
      <c r="B10" s="531"/>
      <c r="C10" s="306">
        <f>'Projekt-Basisdaten'!B11</f>
        <v>0</v>
      </c>
      <c r="D10" s="301" t="s">
        <v>119</v>
      </c>
      <c r="E10" s="307">
        <f>SUM(E8,C10)</f>
        <v>0</v>
      </c>
      <c r="F10" s="82"/>
      <c r="G10" s="82"/>
      <c r="H10" s="82"/>
      <c r="I10" s="82"/>
      <c r="J10" s="81"/>
      <c r="K10" s="22"/>
      <c r="L10" s="22"/>
      <c r="M10" s="22"/>
      <c r="N10" s="22"/>
      <c r="O10" s="22"/>
      <c r="P10" s="4"/>
      <c r="Q10" s="23"/>
      <c r="R10" s="24"/>
      <c r="S10" s="24"/>
      <c r="T10" s="24"/>
      <c r="U10" s="25"/>
      <c r="V10" s="24"/>
      <c r="W10" s="25"/>
      <c r="X10" s="24"/>
      <c r="Y10" s="24"/>
      <c r="Z10" s="24"/>
      <c r="AA10" s="5"/>
      <c r="AB10" s="6"/>
    </row>
    <row r="11" spans="1:29" ht="34.5" customHeight="1" x14ac:dyDescent="0.2">
      <c r="A11" s="308"/>
      <c r="B11" s="309"/>
      <c r="C11" s="299"/>
      <c r="D11" s="310"/>
      <c r="E11" s="311" t="str">
        <f t="shared" ref="E11:J11" si="0">IF($C$10=E12-1,"| -&gt; hier Beginn der Wärmelieferung","")</f>
        <v>| -&gt; hier Beginn der Wärmelieferung</v>
      </c>
      <c r="F11" s="311" t="str">
        <f t="shared" si="0"/>
        <v/>
      </c>
      <c r="G11" s="311" t="str">
        <f t="shared" si="0"/>
        <v/>
      </c>
      <c r="H11" s="311" t="str">
        <f t="shared" si="0"/>
        <v/>
      </c>
      <c r="I11" s="311" t="str">
        <f t="shared" si="0"/>
        <v/>
      </c>
      <c r="J11" s="312" t="str">
        <f t="shared" si="0"/>
        <v/>
      </c>
      <c r="K11" s="313"/>
      <c r="L11" s="44"/>
      <c r="M11" s="44"/>
      <c r="N11" s="44"/>
      <c r="O11" s="44"/>
      <c r="P11" s="4"/>
      <c r="Q11" s="23"/>
      <c r="R11" s="24"/>
      <c r="S11" s="24"/>
      <c r="T11" s="24"/>
      <c r="U11" s="25"/>
      <c r="V11" s="24"/>
      <c r="W11" s="25"/>
      <c r="X11" s="24"/>
      <c r="Y11" s="24"/>
      <c r="AA11" s="5"/>
      <c r="AB11" s="6"/>
    </row>
    <row r="12" spans="1:29" s="60" customFormat="1" ht="12.75" customHeight="1" x14ac:dyDescent="0.2">
      <c r="A12" s="26" t="s">
        <v>12</v>
      </c>
      <c r="B12" s="27"/>
      <c r="C12" s="28"/>
      <c r="D12" s="28"/>
      <c r="E12" s="50">
        <v>1</v>
      </c>
      <c r="F12" s="50">
        <v>2</v>
      </c>
      <c r="G12" s="50">
        <v>3</v>
      </c>
      <c r="H12" s="50">
        <v>4</v>
      </c>
      <c r="I12" s="50">
        <v>5</v>
      </c>
      <c r="J12" s="7">
        <v>6</v>
      </c>
      <c r="K12" s="7">
        <v>7</v>
      </c>
      <c r="L12" s="29">
        <v>8</v>
      </c>
      <c r="M12" s="29">
        <v>9</v>
      </c>
      <c r="N12" s="29">
        <v>10</v>
      </c>
      <c r="O12" s="29">
        <v>11</v>
      </c>
      <c r="P12" s="29">
        <v>12</v>
      </c>
      <c r="Q12" s="30">
        <v>13</v>
      </c>
      <c r="R12" s="31">
        <v>14</v>
      </c>
      <c r="S12" s="31">
        <v>15</v>
      </c>
      <c r="T12" s="31">
        <v>16</v>
      </c>
      <c r="U12" s="30">
        <v>17</v>
      </c>
      <c r="V12" s="32">
        <v>18</v>
      </c>
      <c r="W12" s="33">
        <v>19</v>
      </c>
      <c r="X12" s="32">
        <v>20</v>
      </c>
      <c r="Y12" s="32">
        <v>21</v>
      </c>
      <c r="Z12" s="8">
        <v>22</v>
      </c>
      <c r="AA12" s="41" t="s">
        <v>131</v>
      </c>
      <c r="AB12" s="42" t="s">
        <v>199</v>
      </c>
      <c r="AC12" s="62"/>
    </row>
    <row r="13" spans="1:29" s="60" customFormat="1" ht="12.75" customHeight="1" thickBot="1" x14ac:dyDescent="0.25">
      <c r="A13" s="34" t="s">
        <v>92</v>
      </c>
      <c r="B13" s="9"/>
      <c r="C13" s="9"/>
      <c r="D13" s="9"/>
      <c r="E13" s="51">
        <f>E8</f>
        <v>0</v>
      </c>
      <c r="F13" s="51">
        <f t="shared" ref="F13:Z13" si="1">E13+1</f>
        <v>1</v>
      </c>
      <c r="G13" s="51">
        <f t="shared" si="1"/>
        <v>2</v>
      </c>
      <c r="H13" s="51">
        <f t="shared" si="1"/>
        <v>3</v>
      </c>
      <c r="I13" s="51">
        <f t="shared" si="1"/>
        <v>4</v>
      </c>
      <c r="J13" s="35">
        <f t="shared" si="1"/>
        <v>5</v>
      </c>
      <c r="K13" s="10">
        <f t="shared" si="1"/>
        <v>6</v>
      </c>
      <c r="L13" s="10">
        <f t="shared" si="1"/>
        <v>7</v>
      </c>
      <c r="M13" s="10">
        <f t="shared" si="1"/>
        <v>8</v>
      </c>
      <c r="N13" s="10">
        <f t="shared" si="1"/>
        <v>9</v>
      </c>
      <c r="O13" s="10">
        <f t="shared" si="1"/>
        <v>10</v>
      </c>
      <c r="P13" s="10">
        <f t="shared" si="1"/>
        <v>11</v>
      </c>
      <c r="Q13" s="10">
        <f t="shared" si="1"/>
        <v>12</v>
      </c>
      <c r="R13" s="10">
        <f t="shared" si="1"/>
        <v>13</v>
      </c>
      <c r="S13" s="10">
        <f t="shared" si="1"/>
        <v>14</v>
      </c>
      <c r="T13" s="10">
        <f t="shared" si="1"/>
        <v>15</v>
      </c>
      <c r="U13" s="10">
        <f t="shared" si="1"/>
        <v>16</v>
      </c>
      <c r="V13" s="10">
        <f t="shared" si="1"/>
        <v>17</v>
      </c>
      <c r="W13" s="36">
        <f t="shared" si="1"/>
        <v>18</v>
      </c>
      <c r="X13" s="10">
        <f t="shared" si="1"/>
        <v>19</v>
      </c>
      <c r="Y13" s="10">
        <f t="shared" si="1"/>
        <v>20</v>
      </c>
      <c r="Z13" s="10">
        <f t="shared" si="1"/>
        <v>21</v>
      </c>
      <c r="AA13" s="11" t="s">
        <v>138</v>
      </c>
      <c r="AB13" s="43" t="s">
        <v>200</v>
      </c>
      <c r="AC13" s="62"/>
    </row>
    <row r="14" spans="1:29" s="60" customFormat="1" ht="12.75" customHeight="1" x14ac:dyDescent="0.2">
      <c r="A14" s="3" t="str">
        <f>'Contracting-Angebote'!B$9</f>
        <v>Bieter A</v>
      </c>
      <c r="B14" s="3"/>
      <c r="C14" s="3"/>
      <c r="D14" s="3"/>
      <c r="E14" s="69"/>
      <c r="F14" s="69"/>
      <c r="G14" s="69"/>
      <c r="H14" s="69"/>
      <c r="I14" s="69"/>
      <c r="J14" s="69"/>
      <c r="K14" s="69"/>
      <c r="L14" s="69"/>
      <c r="M14" s="69"/>
      <c r="N14" s="69"/>
      <c r="O14" s="69"/>
      <c r="P14" s="69"/>
      <c r="Q14" s="69"/>
      <c r="R14" s="69"/>
      <c r="S14" s="69"/>
      <c r="T14" s="69"/>
      <c r="U14" s="69"/>
      <c r="V14" s="69"/>
      <c r="W14" s="69"/>
      <c r="X14" s="69"/>
      <c r="Y14" s="69"/>
      <c r="Z14" s="69"/>
      <c r="AA14" s="70"/>
      <c r="AB14" s="71"/>
      <c r="AC14" s="64"/>
    </row>
    <row r="15" spans="1:29" s="60" customFormat="1" ht="12.75" customHeight="1" x14ac:dyDescent="0.2">
      <c r="A15" s="12" t="s">
        <v>46</v>
      </c>
      <c r="B15" s="37"/>
      <c r="C15" s="37"/>
      <c r="D15" s="84"/>
      <c r="E15" s="52">
        <f>IF(E$12&gt;$C$10,IF($E$9&gt;=E$12,'Contracting-Angebote'!$B$11*('Contracting-Angebote'!$B$12+'Contracting-Angebote'!$B$13*(1+'Projekt-Basisdaten'!$B$30)^(E$12-1)+'Contracting-Angebote'!$B$14*(1+'Projekt-Basisdaten'!$B$31)^(E$12-1)),0),0)</f>
        <v>0</v>
      </c>
      <c r="F15" s="52">
        <f>IF(F$12&gt;$C$10,IF($E$9&gt;=F$12,'Contracting-Angebote'!$B$11*('Contracting-Angebote'!$B$12+'Contracting-Angebote'!$B$13*(1+'Projekt-Basisdaten'!$B$30)^(F$12-1)+'Contracting-Angebote'!$B$14*(1+'Projekt-Basisdaten'!$B$31)^(F$12-1)),0),0)</f>
        <v>0</v>
      </c>
      <c r="G15" s="52">
        <f>IF(G$12&gt;$C$10,IF($E$9&gt;=G$12,'Contracting-Angebote'!$B$11*('Contracting-Angebote'!$B$12+'Contracting-Angebote'!$B$13*(1+'Projekt-Basisdaten'!$B$30)^(G$12-1)+'Contracting-Angebote'!$B$14*(1+'Projekt-Basisdaten'!$B$31)^(G$12-1)),0),0)</f>
        <v>0</v>
      </c>
      <c r="H15" s="52">
        <f>IF(H$12&gt;$C$10,IF($E$9&gt;=H$12,'Contracting-Angebote'!$B$11*('Contracting-Angebote'!$B$12+'Contracting-Angebote'!$B$13*(1+'Projekt-Basisdaten'!$B$30)^(H$12-1)+'Contracting-Angebote'!$B$14*(1+'Projekt-Basisdaten'!$B$31)^(H$12-1)),0),0)</f>
        <v>0</v>
      </c>
      <c r="I15" s="52">
        <f>IF(I$12&gt;$C$10,IF($E$9&gt;=I$12,'Contracting-Angebote'!$B$11*('Contracting-Angebote'!$B$12+'Contracting-Angebote'!$B$13*(1+'Projekt-Basisdaten'!$B$30)^(I$12-1)+'Contracting-Angebote'!$B$14*(1+'Projekt-Basisdaten'!$B$31)^(I$12-1)),0),0)</f>
        <v>0</v>
      </c>
      <c r="J15" s="52">
        <f>IF(J$12&gt;$C$10,IF($E$9&gt;=J$12,'Contracting-Angebote'!$B$11*('Contracting-Angebote'!$B$12+'Contracting-Angebote'!$B$13*(1+'Projekt-Basisdaten'!$B$30)^(J$12-1)+'Contracting-Angebote'!$B$14*(1+'Projekt-Basisdaten'!$B$31)^(J$12-1)),0),0)</f>
        <v>0</v>
      </c>
      <c r="K15" s="52">
        <f>IF(K$12&gt;$C$10,IF($E$9&gt;=K$12,'Contracting-Angebote'!$B$11*('Contracting-Angebote'!$B$12+'Contracting-Angebote'!$B$13*(1+'Projekt-Basisdaten'!$B$30)^(K$12-1)+'Contracting-Angebote'!$B$14*(1+'Projekt-Basisdaten'!$B$31)^(K$12-1)),0),0)</f>
        <v>0</v>
      </c>
      <c r="L15" s="52">
        <f>IF(L$12&gt;$C$10,IF($E$9&gt;=L$12,'Contracting-Angebote'!$B$11*('Contracting-Angebote'!$B$12+'Contracting-Angebote'!$B$13*(1+'Projekt-Basisdaten'!$B$30)^(L$12-1)+'Contracting-Angebote'!$B$14*(1+'Projekt-Basisdaten'!$B$31)^(L$12-1)),0),0)</f>
        <v>0</v>
      </c>
      <c r="M15" s="52">
        <f>IF(M$12&gt;$C$10,IF($E$9&gt;=M$12,'Contracting-Angebote'!$B$11*('Contracting-Angebote'!$B$12+'Contracting-Angebote'!$B$13*(1+'Projekt-Basisdaten'!$B$30)^(M$12-1)+'Contracting-Angebote'!$B$14*(1+'Projekt-Basisdaten'!$B$31)^(M$12-1)),0),0)</f>
        <v>0</v>
      </c>
      <c r="N15" s="52">
        <f>IF(N$12&gt;$C$10,IF($E$9&gt;=N$12,'Contracting-Angebote'!$B$11*('Contracting-Angebote'!$B$12+'Contracting-Angebote'!$B$13*(1+'Projekt-Basisdaten'!$B$30)^(N$12-1)+'Contracting-Angebote'!$B$14*(1+'Projekt-Basisdaten'!$B$31)^(N$12-1)),0),0)</f>
        <v>0</v>
      </c>
      <c r="O15" s="52">
        <f>IF(O$12&gt;$C$10,IF($E$9&gt;=O$12,'Contracting-Angebote'!$B$11*('Contracting-Angebote'!$B$12+'Contracting-Angebote'!$B$13*(1+'Projekt-Basisdaten'!$B$30)^(O$12-1)+'Contracting-Angebote'!$B$14*(1+'Projekt-Basisdaten'!$B$31)^(O$12-1)),0),0)</f>
        <v>0</v>
      </c>
      <c r="P15" s="52">
        <f>IF(P$12&gt;$C$10,IF($E$9&gt;=P$12,'Contracting-Angebote'!$B$11*('Contracting-Angebote'!$B$12+'Contracting-Angebote'!$B$13*(1+'Projekt-Basisdaten'!$B$30)^(P$12-1)+'Contracting-Angebote'!$B$14*(1+'Projekt-Basisdaten'!$B$31)^(P$12-1)),0),0)</f>
        <v>0</v>
      </c>
      <c r="Q15" s="52">
        <f>IF(Q$12&gt;$C$10,IF($E$9&gt;=Q$12,'Contracting-Angebote'!$B$11*('Contracting-Angebote'!$B$12+'Contracting-Angebote'!$B$13*(1+'Projekt-Basisdaten'!$B$30)^(Q$12-1)+'Contracting-Angebote'!$B$14*(1+'Projekt-Basisdaten'!$B$31)^(Q$12-1)),0),0)</f>
        <v>0</v>
      </c>
      <c r="R15" s="52">
        <f>IF(R$12&gt;$C$10,IF($E$9&gt;=R$12,'Contracting-Angebote'!$B$11*('Contracting-Angebote'!$B$12+'Contracting-Angebote'!$B$13*(1+'Projekt-Basisdaten'!$B$30)^(R$12-1)+'Contracting-Angebote'!$B$14*(1+'Projekt-Basisdaten'!$B$31)^(R$12-1)),0),0)</f>
        <v>0</v>
      </c>
      <c r="S15" s="52">
        <f>IF(S$12&gt;$C$10,IF($E$9&gt;=S$12,'Contracting-Angebote'!$B$11*('Contracting-Angebote'!$B$12+'Contracting-Angebote'!$B$13*(1+'Projekt-Basisdaten'!$B$30)^(S$12-1)+'Contracting-Angebote'!$B$14*(1+'Projekt-Basisdaten'!$B$31)^(S$12-1)),0),0)</f>
        <v>0</v>
      </c>
      <c r="T15" s="52">
        <f>IF(T$12&gt;$C$10,IF($E$9&gt;=T$12,'Contracting-Angebote'!$B$11*('Contracting-Angebote'!$B$12+'Contracting-Angebote'!$B$13*(1+'Projekt-Basisdaten'!$B$30)^(T$12-1)+'Contracting-Angebote'!$B$14*(1+'Projekt-Basisdaten'!$B$31)^(T$12-1)),0),0)</f>
        <v>0</v>
      </c>
      <c r="U15" s="52">
        <f>IF(U$12&gt;$C$10,IF($E$9&gt;=U$12,'Contracting-Angebote'!$B$11*('Contracting-Angebote'!$B$12+'Contracting-Angebote'!$B$13*(1+'Projekt-Basisdaten'!$B$30)^(U$12-1)+'Contracting-Angebote'!$B$14*(1+'Projekt-Basisdaten'!$B$31)^(U$12-1)),0),0)</f>
        <v>0</v>
      </c>
      <c r="V15" s="52">
        <f>IF(V$12&gt;$C$10,IF($E$9&gt;=V$12,'Contracting-Angebote'!$B$11*('Contracting-Angebote'!$B$12+'Contracting-Angebote'!$B$13*(1+'Projekt-Basisdaten'!$B$30)^(V$12-1)+'Contracting-Angebote'!$B$14*(1+'Projekt-Basisdaten'!$B$31)^(V$12-1)),0),0)</f>
        <v>0</v>
      </c>
      <c r="W15" s="52">
        <f>IF(W$12&gt;$C$10,IF($E$9&gt;=W$12,'Contracting-Angebote'!$B$11*('Contracting-Angebote'!$B$12+'Contracting-Angebote'!$B$13*(1+'Projekt-Basisdaten'!$B$30)^(W$12-1)+'Contracting-Angebote'!$B$14*(1+'Projekt-Basisdaten'!$B$31)^(W$12-1)),0),0)</f>
        <v>0</v>
      </c>
      <c r="X15" s="52">
        <f>IF(X$12&gt;$C$10,IF($E$9&gt;=X$12,'Contracting-Angebote'!$B$11*('Contracting-Angebote'!$B$12+'Contracting-Angebote'!$B$13*(1+'Projekt-Basisdaten'!$B$30)^(X$12-1)+'Contracting-Angebote'!$B$14*(1+'Projekt-Basisdaten'!$B$31)^(X$12-1)),0),0)</f>
        <v>0</v>
      </c>
      <c r="Y15" s="52">
        <f>IF(Y$12&gt;$C$10,IF($E$9&gt;=Y$12,'Contracting-Angebote'!$B$11*('Contracting-Angebote'!$B$12+'Contracting-Angebote'!$B$13*(1+'Projekt-Basisdaten'!$B$30)^(Y$12-1)+'Contracting-Angebote'!$B$14*(1+'Projekt-Basisdaten'!$B$31)^(Y$12-1)),0),0)</f>
        <v>0</v>
      </c>
      <c r="Z15" s="53">
        <f>IF(Z$12&gt;$C$10,IF($E$9&gt;=Z$12,'Contracting-Angebote'!$B$11*('Contracting-Angebote'!$B$12+'Contracting-Angebote'!$B$13*(1+'Projekt-Basisdaten'!$B$30)^(Z$12-1)+'Contracting-Angebote'!$B$14*(1+'Projekt-Basisdaten'!$B$31)^(Z$12-1)),0),0)</f>
        <v>0</v>
      </c>
      <c r="AA15" s="54">
        <f>SUM(E15:Z15)</f>
        <v>0</v>
      </c>
      <c r="AB15" s="71"/>
      <c r="AC15" s="64"/>
    </row>
    <row r="16" spans="1:29" s="60" customFormat="1" ht="12.75" customHeight="1" x14ac:dyDescent="0.2">
      <c r="A16" s="12" t="s">
        <v>47</v>
      </c>
      <c r="B16" s="37"/>
      <c r="C16" s="37"/>
      <c r="D16" s="84"/>
      <c r="E16" s="52">
        <f>IF(E$12&gt;$C$10,IF($E$9&gt;=E$12,'Projekt-Basisdaten'!$B$17*'Contracting-Angebote'!$B$18*('Contracting-Angebote'!$B$19+'Contracting-Angebote'!$B$20*(1+'Projekt-Basisdaten'!$B$32)^(E$12-1)+'Contracting-Angebote'!$B$21*(1+'Projekt-Basisdaten'!$B$33)^(E$12-1)+'Contracting-Angebote'!$B$22*(1+'Projekt-Basisdaten'!$B$34)^(E$12-1)+'Contracting-Angebote'!$B$23*(1+'Projekt-Basisdaten'!$B$35)^(E$12-1)),0),0)</f>
        <v>0</v>
      </c>
      <c r="F16" s="52">
        <f>IF(F$12&gt;$C$10,IF($E$9&gt;=F$12,'Projekt-Basisdaten'!$B$17*'Contracting-Angebote'!$B$18*('Contracting-Angebote'!$B$19+'Contracting-Angebote'!$B$20*(1+'Projekt-Basisdaten'!$B$32)^(F$12-1)+'Contracting-Angebote'!$B$21*(1+'Projekt-Basisdaten'!$B$33)^(F$12-1)+'Contracting-Angebote'!$B$22*(1+'Projekt-Basisdaten'!$B$34)^(F$12-1)+'Contracting-Angebote'!$B$23*(1+'Projekt-Basisdaten'!$B$35)^(F$12-1)),0),0)</f>
        <v>0</v>
      </c>
      <c r="G16" s="52">
        <f>IF(G$12&gt;$C$10,IF($E$9&gt;=G$12,'Projekt-Basisdaten'!$B$17*'Contracting-Angebote'!$B$18*('Contracting-Angebote'!$B$19+'Contracting-Angebote'!$B$20*(1+'Projekt-Basisdaten'!$B$32)^(G$12-1)+'Contracting-Angebote'!$B$21*(1+'Projekt-Basisdaten'!$B$33)^(G$12-1)+'Contracting-Angebote'!$B$22*(1+'Projekt-Basisdaten'!$B$34)^(G$12-1)+'Contracting-Angebote'!$B$23*(1+'Projekt-Basisdaten'!$B$35)^(G$12-1)),0),0)</f>
        <v>0</v>
      </c>
      <c r="H16" s="52">
        <f>IF(H$12&gt;$C$10,IF($E$9&gt;=H$12,'Projekt-Basisdaten'!$B$17*'Contracting-Angebote'!$B$18*('Contracting-Angebote'!$B$19+'Contracting-Angebote'!$B$20*(1+'Projekt-Basisdaten'!$B$32)^(H$12-1)+'Contracting-Angebote'!$B$21*(1+'Projekt-Basisdaten'!$B$33)^(H$12-1)+'Contracting-Angebote'!$B$22*(1+'Projekt-Basisdaten'!$B$34)^(H$12-1)+'Contracting-Angebote'!$B$23*(1+'Projekt-Basisdaten'!$B$35)^(H$12-1)),0),0)</f>
        <v>0</v>
      </c>
      <c r="I16" s="52">
        <f>IF(I$12&gt;$C$10,IF($E$9&gt;=I$12,'Projekt-Basisdaten'!$B$17*'Contracting-Angebote'!$B$18*('Contracting-Angebote'!$B$19+'Contracting-Angebote'!$B$20*(1+'Projekt-Basisdaten'!$B$32)^(I$12-1)+'Contracting-Angebote'!$B$21*(1+'Projekt-Basisdaten'!$B$33)^(I$12-1)+'Contracting-Angebote'!$B$22*(1+'Projekt-Basisdaten'!$B$34)^(I$12-1)+'Contracting-Angebote'!$B$23*(1+'Projekt-Basisdaten'!$B$35)^(I$12-1)),0),0)</f>
        <v>0</v>
      </c>
      <c r="J16" s="52">
        <f>IF(J$12&gt;$C$10,IF($E$9&gt;=J$12,'Projekt-Basisdaten'!$B$17*'Contracting-Angebote'!$B$18*('Contracting-Angebote'!$B$19+'Contracting-Angebote'!$B$20*(1+'Projekt-Basisdaten'!$B$32)^(J$12-1)+'Contracting-Angebote'!$B$21*(1+'Projekt-Basisdaten'!$B$33)^(J$12-1)+'Contracting-Angebote'!$B$22*(1+'Projekt-Basisdaten'!$B$34)^(J$12-1)+'Contracting-Angebote'!$B$23*(1+'Projekt-Basisdaten'!$B$35)^(J$12-1)),0),0)</f>
        <v>0</v>
      </c>
      <c r="K16" s="52">
        <f>IF(K$12&gt;$C$10,IF($E$9&gt;=K$12,'Projekt-Basisdaten'!$B$17*'Contracting-Angebote'!$B$18*('Contracting-Angebote'!$B$19+'Contracting-Angebote'!$B$20*(1+'Projekt-Basisdaten'!$B$32)^(K$12-1)+'Contracting-Angebote'!$B$21*(1+'Projekt-Basisdaten'!$B$33)^(K$12-1)+'Contracting-Angebote'!$B$22*(1+'Projekt-Basisdaten'!$B$34)^(K$12-1)+'Contracting-Angebote'!$B$23*(1+'Projekt-Basisdaten'!$B$35)^(K$12-1)),0),0)</f>
        <v>0</v>
      </c>
      <c r="L16" s="52">
        <f>IF(L$12&gt;$C$10,IF($E$9&gt;=L$12,'Projekt-Basisdaten'!$B$17*'Contracting-Angebote'!$B$18*('Contracting-Angebote'!$B$19+'Contracting-Angebote'!$B$20*(1+'Projekt-Basisdaten'!$B$32)^(L$12-1)+'Contracting-Angebote'!$B$21*(1+'Projekt-Basisdaten'!$B$33)^(L$12-1)+'Contracting-Angebote'!$B$22*(1+'Projekt-Basisdaten'!$B$34)^(L$12-1)+'Contracting-Angebote'!$B$23*(1+'Projekt-Basisdaten'!$B$35)^(L$12-1)),0),0)</f>
        <v>0</v>
      </c>
      <c r="M16" s="52">
        <f>IF(M$12&gt;$C$10,IF($E$9&gt;=M$12,'Projekt-Basisdaten'!$B$17*'Contracting-Angebote'!$B$18*('Contracting-Angebote'!$B$19+'Contracting-Angebote'!$B$20*(1+'Projekt-Basisdaten'!$B$32)^(M$12-1)+'Contracting-Angebote'!$B$21*(1+'Projekt-Basisdaten'!$B$33)^(M$12-1)+'Contracting-Angebote'!$B$22*(1+'Projekt-Basisdaten'!$B$34)^(M$12-1)+'Contracting-Angebote'!$B$23*(1+'Projekt-Basisdaten'!$B$35)^(M$12-1)),0),0)</f>
        <v>0</v>
      </c>
      <c r="N16" s="52">
        <f>IF(N$12&gt;$C$10,IF($E$9&gt;=N$12,'Projekt-Basisdaten'!$B$17*'Contracting-Angebote'!$B$18*('Contracting-Angebote'!$B$19+'Contracting-Angebote'!$B$20*(1+'Projekt-Basisdaten'!$B$32)^(N$12-1)+'Contracting-Angebote'!$B$21*(1+'Projekt-Basisdaten'!$B$33)^(N$12-1)+'Contracting-Angebote'!$B$22*(1+'Projekt-Basisdaten'!$B$34)^(N$12-1)+'Contracting-Angebote'!$B$23*(1+'Projekt-Basisdaten'!$B$35)^(N$12-1)),0),0)</f>
        <v>0</v>
      </c>
      <c r="O16" s="52">
        <f>IF(O$12&gt;$C$10,IF($E$9&gt;=O$12,'Projekt-Basisdaten'!$B$17*'Contracting-Angebote'!$B$18*('Contracting-Angebote'!$B$19+'Contracting-Angebote'!$B$20*(1+'Projekt-Basisdaten'!$B$32)^(O$12-1)+'Contracting-Angebote'!$B$21*(1+'Projekt-Basisdaten'!$B$33)^(O$12-1)+'Contracting-Angebote'!$B$22*(1+'Projekt-Basisdaten'!$B$34)^(O$12-1)+'Contracting-Angebote'!$B$23*(1+'Projekt-Basisdaten'!$B$35)^(O$12-1)),0),0)</f>
        <v>0</v>
      </c>
      <c r="P16" s="52">
        <f>IF(P$12&gt;$C$10,IF($E$9&gt;=P$12,'Projekt-Basisdaten'!$B$17*'Contracting-Angebote'!$B$18*('Contracting-Angebote'!$B$19+'Contracting-Angebote'!$B$20*(1+'Projekt-Basisdaten'!$B$32)^(P$12-1)+'Contracting-Angebote'!$B$21*(1+'Projekt-Basisdaten'!$B$33)^(P$12-1)+'Contracting-Angebote'!$B$22*(1+'Projekt-Basisdaten'!$B$34)^(P$12-1)+'Contracting-Angebote'!$B$23*(1+'Projekt-Basisdaten'!$B$35)^(P$12-1)),0),0)</f>
        <v>0</v>
      </c>
      <c r="Q16" s="52">
        <f>IF(Q$12&gt;$C$10,IF($E$9&gt;=Q$12,'Projekt-Basisdaten'!$B$17*'Contracting-Angebote'!$B$18*('Contracting-Angebote'!$B$19+'Contracting-Angebote'!$B$20*(1+'Projekt-Basisdaten'!$B$32)^(Q$12-1)+'Contracting-Angebote'!$B$21*(1+'Projekt-Basisdaten'!$B$33)^(Q$12-1)+'Contracting-Angebote'!$B$22*(1+'Projekt-Basisdaten'!$B$34)^(Q$12-1)+'Contracting-Angebote'!$B$23*(1+'Projekt-Basisdaten'!$B$35)^(Q$12-1)),0),0)</f>
        <v>0</v>
      </c>
      <c r="R16" s="52">
        <f>IF(R$12&gt;$C$10,IF($E$9&gt;=R$12,'Projekt-Basisdaten'!$B$17*'Contracting-Angebote'!$B$18*('Contracting-Angebote'!$B$19+'Contracting-Angebote'!$B$20*(1+'Projekt-Basisdaten'!$B$32)^(R$12-1)+'Contracting-Angebote'!$B$21*(1+'Projekt-Basisdaten'!$B$33)^(R$12-1)+'Contracting-Angebote'!$B$22*(1+'Projekt-Basisdaten'!$B$34)^(R$12-1)+'Contracting-Angebote'!$B$23*(1+'Projekt-Basisdaten'!$B$35)^(R$12-1)),0),0)</f>
        <v>0</v>
      </c>
      <c r="S16" s="52">
        <f>IF(S$12&gt;$C$10,IF($E$9&gt;=S$12,'Projekt-Basisdaten'!$B$17*'Contracting-Angebote'!$B$18*('Contracting-Angebote'!$B$19+'Contracting-Angebote'!$B$20*(1+'Projekt-Basisdaten'!$B$32)^(S$12-1)+'Contracting-Angebote'!$B$21*(1+'Projekt-Basisdaten'!$B$33)^(S$12-1)+'Contracting-Angebote'!$B$22*(1+'Projekt-Basisdaten'!$B$34)^(S$12-1)+'Contracting-Angebote'!$B$23*(1+'Projekt-Basisdaten'!$B$35)^(S$12-1)),0),0)</f>
        <v>0</v>
      </c>
      <c r="T16" s="52">
        <f>IF(T$12&gt;$C$10,IF($E$9&gt;=T$12,'Projekt-Basisdaten'!$B$17*'Contracting-Angebote'!$B$18*('Contracting-Angebote'!$B$19+'Contracting-Angebote'!$B$20*(1+'Projekt-Basisdaten'!$B$32)^(T$12-1)+'Contracting-Angebote'!$B$21*(1+'Projekt-Basisdaten'!$B$33)^(T$12-1)+'Contracting-Angebote'!$B$22*(1+'Projekt-Basisdaten'!$B$34)^(T$12-1)+'Contracting-Angebote'!$B$23*(1+'Projekt-Basisdaten'!$B$35)^(T$12-1)),0),0)</f>
        <v>0</v>
      </c>
      <c r="U16" s="52">
        <f>IF(U$12&gt;$C$10,IF($E$9&gt;=U$12,'Projekt-Basisdaten'!$B$17*'Contracting-Angebote'!$B$18*('Contracting-Angebote'!$B$19+'Contracting-Angebote'!$B$20*(1+'Projekt-Basisdaten'!$B$32)^(U$12-1)+'Contracting-Angebote'!$B$21*(1+'Projekt-Basisdaten'!$B$33)^(U$12-1)+'Contracting-Angebote'!$B$22*(1+'Projekt-Basisdaten'!$B$34)^(U$12-1)+'Contracting-Angebote'!$B$23*(1+'Projekt-Basisdaten'!$B$35)^(U$12-1)),0),0)</f>
        <v>0</v>
      </c>
      <c r="V16" s="52">
        <f>IF(V$12&gt;$C$10,IF($E$9&gt;=V$12,'Projekt-Basisdaten'!$B$17*'Contracting-Angebote'!$B$18*('Contracting-Angebote'!$B$19+'Contracting-Angebote'!$B$20*(1+'Projekt-Basisdaten'!$B$32)^(V$12-1)+'Contracting-Angebote'!$B$21*(1+'Projekt-Basisdaten'!$B$33)^(V$12-1)+'Contracting-Angebote'!$B$22*(1+'Projekt-Basisdaten'!$B$34)^(V$12-1)+'Contracting-Angebote'!$B$23*(1+'Projekt-Basisdaten'!$B$35)^(V$12-1)),0),0)</f>
        <v>0</v>
      </c>
      <c r="W16" s="52">
        <f>IF(W$12&gt;$C$10,IF($E$9&gt;=W$12,'Projekt-Basisdaten'!$B$17*'Contracting-Angebote'!$B$18*('Contracting-Angebote'!$B$19+'Contracting-Angebote'!$B$20*(1+'Projekt-Basisdaten'!$B$32)^(W$12-1)+'Contracting-Angebote'!$B$21*(1+'Projekt-Basisdaten'!$B$33)^(W$12-1)+'Contracting-Angebote'!$B$22*(1+'Projekt-Basisdaten'!$B$34)^(W$12-1)+'Contracting-Angebote'!$B$23*(1+'Projekt-Basisdaten'!$B$35)^(W$12-1)),0),0)</f>
        <v>0</v>
      </c>
      <c r="X16" s="52">
        <f>IF(X$12&gt;$C$10,IF($E$9&gt;=X$12,'Projekt-Basisdaten'!$B$17*'Contracting-Angebote'!$B$18*('Contracting-Angebote'!$B$19+'Contracting-Angebote'!$B$20*(1+'Projekt-Basisdaten'!$B$32)^(X$12-1)+'Contracting-Angebote'!$B$21*(1+'Projekt-Basisdaten'!$B$33)^(X$12-1)+'Contracting-Angebote'!$B$22*(1+'Projekt-Basisdaten'!$B$34)^(X$12-1)+'Contracting-Angebote'!$B$23*(1+'Projekt-Basisdaten'!$B$35)^(X$12-1)),0),0)</f>
        <v>0</v>
      </c>
      <c r="Y16" s="52">
        <f>IF(Y$12&gt;$C$10,IF($E$9&gt;=Y$12,'Projekt-Basisdaten'!$B$17*'Contracting-Angebote'!$B$18*('Contracting-Angebote'!$B$19+'Contracting-Angebote'!$B$20*(1+'Projekt-Basisdaten'!$B$32)^(Y$12-1)+'Contracting-Angebote'!$B$21*(1+'Projekt-Basisdaten'!$B$33)^(Y$12-1)+'Contracting-Angebote'!$B$22*(1+'Projekt-Basisdaten'!$B$34)^(Y$12-1)+'Contracting-Angebote'!$B$23*(1+'Projekt-Basisdaten'!$B$35)^(Y$12-1)),0),0)</f>
        <v>0</v>
      </c>
      <c r="Z16" s="53">
        <f>IF(Z$12&gt;$C$10,IF($E$9&gt;=Z$12,'Projekt-Basisdaten'!$B$17*'Contracting-Angebote'!$B$18*('Contracting-Angebote'!$B$19+'Contracting-Angebote'!$B$20*(1+'Projekt-Basisdaten'!$B$32)^(Z$12-1)+'Contracting-Angebote'!$B$21*(1+'Projekt-Basisdaten'!$B$33)^(Z$12-1)+'Contracting-Angebote'!$B$22*(1+'Projekt-Basisdaten'!$B$34)^(Z$12-1)+'Contracting-Angebote'!$B$23*(1+'Projekt-Basisdaten'!$B$35)^(Z$12-1)),0),0)</f>
        <v>0</v>
      </c>
      <c r="AA16" s="54">
        <f>SUM(E16:Z16)</f>
        <v>0</v>
      </c>
      <c r="AB16" s="71"/>
      <c r="AC16" s="64"/>
    </row>
    <row r="17" spans="1:29" s="60" customFormat="1" ht="12.75" customHeight="1" x14ac:dyDescent="0.2">
      <c r="A17" s="12" t="s">
        <v>13</v>
      </c>
      <c r="B17" s="12"/>
      <c r="C17" s="12"/>
      <c r="D17" s="12"/>
      <c r="E17" s="55">
        <f t="shared" ref="E17:Z17" si="2">E15+E16</f>
        <v>0</v>
      </c>
      <c r="F17" s="55">
        <f t="shared" si="2"/>
        <v>0</v>
      </c>
      <c r="G17" s="55">
        <f t="shared" si="2"/>
        <v>0</v>
      </c>
      <c r="H17" s="55">
        <f t="shared" si="2"/>
        <v>0</v>
      </c>
      <c r="I17" s="55">
        <f t="shared" si="2"/>
        <v>0</v>
      </c>
      <c r="J17" s="55">
        <f t="shared" si="2"/>
        <v>0</v>
      </c>
      <c r="K17" s="55">
        <f t="shared" si="2"/>
        <v>0</v>
      </c>
      <c r="L17" s="55">
        <f t="shared" si="2"/>
        <v>0</v>
      </c>
      <c r="M17" s="55">
        <f t="shared" si="2"/>
        <v>0</v>
      </c>
      <c r="N17" s="55">
        <f t="shared" si="2"/>
        <v>0</v>
      </c>
      <c r="O17" s="55">
        <f t="shared" si="2"/>
        <v>0</v>
      </c>
      <c r="P17" s="55">
        <f t="shared" si="2"/>
        <v>0</v>
      </c>
      <c r="Q17" s="55">
        <f t="shared" si="2"/>
        <v>0</v>
      </c>
      <c r="R17" s="55">
        <f t="shared" si="2"/>
        <v>0</v>
      </c>
      <c r="S17" s="55">
        <f t="shared" si="2"/>
        <v>0</v>
      </c>
      <c r="T17" s="55">
        <f t="shared" si="2"/>
        <v>0</v>
      </c>
      <c r="U17" s="55">
        <f t="shared" si="2"/>
        <v>0</v>
      </c>
      <c r="V17" s="55">
        <f t="shared" si="2"/>
        <v>0</v>
      </c>
      <c r="W17" s="55">
        <f t="shared" si="2"/>
        <v>0</v>
      </c>
      <c r="X17" s="55">
        <f t="shared" si="2"/>
        <v>0</v>
      </c>
      <c r="Y17" s="55">
        <f t="shared" si="2"/>
        <v>0</v>
      </c>
      <c r="Z17" s="56">
        <f t="shared" si="2"/>
        <v>0</v>
      </c>
      <c r="AA17" s="54">
        <f>AA15+AA16</f>
        <v>0</v>
      </c>
      <c r="AB17" s="71"/>
      <c r="AC17" s="64"/>
    </row>
    <row r="18" spans="1:29" s="60" customFormat="1" ht="12.75" customHeight="1" x14ac:dyDescent="0.2">
      <c r="A18" s="14" t="s">
        <v>48</v>
      </c>
      <c r="B18" s="15"/>
      <c r="C18" s="15"/>
      <c r="D18" s="15"/>
      <c r="E18" s="57">
        <f>E17*(1+'Projekt-Basisdaten'!$B$12)^-E$12</f>
        <v>0</v>
      </c>
      <c r="F18" s="57">
        <f>F17*(1+'Projekt-Basisdaten'!$B$12)^-F$12</f>
        <v>0</v>
      </c>
      <c r="G18" s="57">
        <f>G17*(1+'Projekt-Basisdaten'!$B$12)^-G$12</f>
        <v>0</v>
      </c>
      <c r="H18" s="57">
        <f>H17*(1+'Projekt-Basisdaten'!$B$12)^-H$12</f>
        <v>0</v>
      </c>
      <c r="I18" s="57">
        <f>I17*(1+'Projekt-Basisdaten'!$B$12)^-I$12</f>
        <v>0</v>
      </c>
      <c r="J18" s="57">
        <f>J17*(1+'Projekt-Basisdaten'!$B$12)^-J$12</f>
        <v>0</v>
      </c>
      <c r="K18" s="57">
        <f>K17*(1+'Projekt-Basisdaten'!$B$12)^-K$12</f>
        <v>0</v>
      </c>
      <c r="L18" s="57">
        <f>L17*(1+'Projekt-Basisdaten'!$B$12)^-L$12</f>
        <v>0</v>
      </c>
      <c r="M18" s="57">
        <f>M17*(1+'Projekt-Basisdaten'!$B$12)^-M$12</f>
        <v>0</v>
      </c>
      <c r="N18" s="57">
        <f>N17*(1+'Projekt-Basisdaten'!$B$12)^-N$12</f>
        <v>0</v>
      </c>
      <c r="O18" s="57">
        <f>O17*(1+'Projekt-Basisdaten'!$B$12)^-O$12</f>
        <v>0</v>
      </c>
      <c r="P18" s="57">
        <f>P17*(1+'Projekt-Basisdaten'!$B$12)^-P$12</f>
        <v>0</v>
      </c>
      <c r="Q18" s="57">
        <f>Q17*(1+'Projekt-Basisdaten'!$B$12)^-Q$12</f>
        <v>0</v>
      </c>
      <c r="R18" s="57">
        <f>R17*(1+'Projekt-Basisdaten'!$B$12)^-R$12</f>
        <v>0</v>
      </c>
      <c r="S18" s="57">
        <f>S17*(1+'Projekt-Basisdaten'!$B$12)^-S$12</f>
        <v>0</v>
      </c>
      <c r="T18" s="57">
        <f>T17*(1+'Projekt-Basisdaten'!$B$12)^-T$12</f>
        <v>0</v>
      </c>
      <c r="U18" s="57">
        <f>U17*(1+'Projekt-Basisdaten'!$B$12)^-U$12</f>
        <v>0</v>
      </c>
      <c r="V18" s="57">
        <f>V17*(1+'Projekt-Basisdaten'!$B$12)^-V$12</f>
        <v>0</v>
      </c>
      <c r="W18" s="57">
        <f>W17*(1+'Projekt-Basisdaten'!$B$12)^-W$12</f>
        <v>0</v>
      </c>
      <c r="X18" s="57">
        <f>X17*(1+'Projekt-Basisdaten'!$B$12)^-X$12</f>
        <v>0</v>
      </c>
      <c r="Y18" s="57">
        <f>Y17*(1+'Projekt-Basisdaten'!$B$12)^-Y$12</f>
        <v>0</v>
      </c>
      <c r="Z18" s="57">
        <f>Z17*(1+'Projekt-Basisdaten'!$B$12)^-Z$12</f>
        <v>0</v>
      </c>
      <c r="AA18" s="58">
        <f>SUM(E18:Z18)</f>
        <v>0</v>
      </c>
      <c r="AB18" s="66" t="e">
        <f>AA18/AA60</f>
        <v>#DIV/0!</v>
      </c>
      <c r="AC18" s="64"/>
    </row>
    <row r="19" spans="1:29" s="60" customFormat="1" ht="12.75" customHeight="1" x14ac:dyDescent="0.2">
      <c r="A19" s="76"/>
      <c r="B19" s="76"/>
      <c r="C19" s="76"/>
      <c r="D19" s="76"/>
      <c r="E19" s="77"/>
      <c r="F19" s="77"/>
      <c r="G19" s="77"/>
      <c r="H19" s="77"/>
      <c r="I19" s="77"/>
      <c r="J19" s="77"/>
      <c r="K19" s="77"/>
      <c r="L19" s="77"/>
      <c r="M19" s="77"/>
      <c r="N19" s="77"/>
      <c r="O19" s="77"/>
      <c r="P19" s="77"/>
      <c r="Q19" s="77"/>
      <c r="R19" s="77"/>
      <c r="S19" s="77"/>
      <c r="T19" s="77"/>
      <c r="U19" s="77"/>
      <c r="V19" s="77"/>
      <c r="W19" s="77"/>
      <c r="X19" s="77"/>
      <c r="Y19" s="77"/>
      <c r="Z19" s="77"/>
      <c r="AA19" s="73"/>
      <c r="AB19" s="71"/>
      <c r="AC19" s="64"/>
    </row>
    <row r="20" spans="1:29" s="60" customFormat="1" ht="12.75" customHeight="1" x14ac:dyDescent="0.2">
      <c r="A20" s="3" t="str">
        <f>'Contracting-Angebote'!C$9</f>
        <v>Bieter B</v>
      </c>
      <c r="B20" s="3"/>
      <c r="C20" s="75"/>
      <c r="D20" s="3"/>
      <c r="E20" s="69"/>
      <c r="F20" s="69"/>
      <c r="G20" s="69"/>
      <c r="H20" s="69"/>
      <c r="I20" s="69"/>
      <c r="J20" s="69"/>
      <c r="K20" s="69"/>
      <c r="L20" s="69"/>
      <c r="M20" s="69"/>
      <c r="N20" s="69"/>
      <c r="O20" s="69"/>
      <c r="P20" s="69"/>
      <c r="Q20" s="69"/>
      <c r="R20" s="69"/>
      <c r="S20" s="69"/>
      <c r="T20" s="69"/>
      <c r="U20" s="69"/>
      <c r="V20" s="69"/>
      <c r="W20" s="69"/>
      <c r="X20" s="69"/>
      <c r="Y20" s="69"/>
      <c r="Z20" s="69"/>
      <c r="AA20" s="74"/>
      <c r="AB20" s="71"/>
      <c r="AC20" s="64"/>
    </row>
    <row r="21" spans="1:29" s="60" customFormat="1" ht="12.75" customHeight="1" x14ac:dyDescent="0.2">
      <c r="A21" s="38" t="str">
        <f>A15</f>
        <v>Leistungskosten</v>
      </c>
      <c r="B21" s="39"/>
      <c r="C21" s="40"/>
      <c r="D21" s="40"/>
      <c r="E21" s="52">
        <f>IF(E$12&gt;$C$10,IF($E$9&gt;=E$12,'Contracting-Angebote'!$C$11*('Contracting-Angebote'!$C$12+'Contracting-Angebote'!$C$13*(1+'Projekt-Basisdaten'!$B$30)^(E$12-1)+'Contracting-Angebote'!$C$14*(1+'Projekt-Basisdaten'!$B$31)^(E$12-1)),0),0)</f>
        <v>0</v>
      </c>
      <c r="F21" s="52">
        <f>IF(F$12&gt;$C$10,IF($E$9&gt;=F$12,'Contracting-Angebote'!$C$11*('Contracting-Angebote'!$C$12+'Contracting-Angebote'!$C$13*(1+'Projekt-Basisdaten'!$B$30)^(F$12-1)+'Contracting-Angebote'!$C$14*(1+'Projekt-Basisdaten'!$B$31)^(F$12-1)),0),0)</f>
        <v>0</v>
      </c>
      <c r="G21" s="52">
        <f>IF(G$12&gt;$C$10,IF($E$9&gt;=G$12,'Contracting-Angebote'!$C$11*('Contracting-Angebote'!$C$12+'Contracting-Angebote'!$C$13*(1+'Projekt-Basisdaten'!$B$30)^(G$12-1)+'Contracting-Angebote'!$C$14*(1+'Projekt-Basisdaten'!$B$31)^(G$12-1)),0),0)</f>
        <v>0</v>
      </c>
      <c r="H21" s="52">
        <f>IF(H$12&gt;$C$10,IF($E$9&gt;=H$12,'Contracting-Angebote'!$C$11*('Contracting-Angebote'!$C$12+'Contracting-Angebote'!$C$13*(1+'Projekt-Basisdaten'!$B$30)^(H$12-1)+'Contracting-Angebote'!$C$14*(1+'Projekt-Basisdaten'!$B$31)^(H$12-1)),0),0)</f>
        <v>0</v>
      </c>
      <c r="I21" s="52">
        <f>IF(I$12&gt;$C$10,IF($E$9&gt;=I$12,'Contracting-Angebote'!$C$11*('Contracting-Angebote'!$C$12+'Contracting-Angebote'!$C$13*(1+'Projekt-Basisdaten'!$B$30)^(I$12-1)+'Contracting-Angebote'!$C$14*(1+'Projekt-Basisdaten'!$B$31)^(I$12-1)),0),0)</f>
        <v>0</v>
      </c>
      <c r="J21" s="52">
        <f>IF(J$12&gt;$C$10,IF($E$9&gt;=J$12,'Contracting-Angebote'!$C$11*('Contracting-Angebote'!$C$12+'Contracting-Angebote'!$C$13*(1+'Projekt-Basisdaten'!$B$30)^(J$12-1)+'Contracting-Angebote'!$C$14*(1+'Projekt-Basisdaten'!$B$31)^(J$12-1)),0),0)</f>
        <v>0</v>
      </c>
      <c r="K21" s="52">
        <f>IF(K$12&gt;$C$10,IF($E$9&gt;=K$12,'Contracting-Angebote'!$C$11*('Contracting-Angebote'!$C$12+'Contracting-Angebote'!$C$13*(1+'Projekt-Basisdaten'!$B$30)^(K$12-1)+'Contracting-Angebote'!$C$14*(1+'Projekt-Basisdaten'!$B$31)^(K$12-1)),0),0)</f>
        <v>0</v>
      </c>
      <c r="L21" s="52">
        <f>IF(L$12&gt;$C$10,IF($E$9&gt;=L$12,'Contracting-Angebote'!$C$11*('Contracting-Angebote'!$C$12+'Contracting-Angebote'!$C$13*(1+'Projekt-Basisdaten'!$B$30)^(L$12-1)+'Contracting-Angebote'!$C$14*(1+'Projekt-Basisdaten'!$B$31)^(L$12-1)),0),0)</f>
        <v>0</v>
      </c>
      <c r="M21" s="52">
        <f>IF(M$12&gt;$C$10,IF($E$9&gt;=M$12,'Contracting-Angebote'!$C$11*('Contracting-Angebote'!$C$12+'Contracting-Angebote'!$C$13*(1+'Projekt-Basisdaten'!$B$30)^(M$12-1)+'Contracting-Angebote'!$C$14*(1+'Projekt-Basisdaten'!$B$31)^(M$12-1)),0),0)</f>
        <v>0</v>
      </c>
      <c r="N21" s="52">
        <f>IF(N$12&gt;$C$10,IF($E$9&gt;=N$12,'Contracting-Angebote'!$C$11*('Contracting-Angebote'!$C$12+'Contracting-Angebote'!$C$13*(1+'Projekt-Basisdaten'!$B$30)^(N$12-1)+'Contracting-Angebote'!$C$14*(1+'Projekt-Basisdaten'!$B$31)^(N$12-1)),0),0)</f>
        <v>0</v>
      </c>
      <c r="O21" s="52">
        <f>IF(O$12&gt;$C$10,IF($E$9&gt;=O$12,'Contracting-Angebote'!$C$11*('Contracting-Angebote'!$C$12+'Contracting-Angebote'!$C$13*(1+'Projekt-Basisdaten'!$B$30)^(O$12-1)+'Contracting-Angebote'!$C$14*(1+'Projekt-Basisdaten'!$B$31)^(O$12-1)),0),0)</f>
        <v>0</v>
      </c>
      <c r="P21" s="52">
        <f>IF(P$12&gt;$C$10,IF($E$9&gt;=P$12,'Contracting-Angebote'!$C$11*('Contracting-Angebote'!$C$12+'Contracting-Angebote'!$C$13*(1+'Projekt-Basisdaten'!$B$30)^(P$12-1)+'Contracting-Angebote'!$C$14*(1+'Projekt-Basisdaten'!$B$31)^(P$12-1)),0),0)</f>
        <v>0</v>
      </c>
      <c r="Q21" s="52">
        <f>IF(Q$12&gt;$C$10,IF($E$9&gt;=Q$12,'Contracting-Angebote'!$C$11*('Contracting-Angebote'!$C$12+'Contracting-Angebote'!$C$13*(1+'Projekt-Basisdaten'!$B$30)^(Q$12-1)+'Contracting-Angebote'!$C$14*(1+'Projekt-Basisdaten'!$B$31)^(Q$12-1)),0),0)</f>
        <v>0</v>
      </c>
      <c r="R21" s="52">
        <f>IF(R$12&gt;$C$10,IF($E$9&gt;=R$12,'Contracting-Angebote'!$C$11*('Contracting-Angebote'!$C$12+'Contracting-Angebote'!$C$13*(1+'Projekt-Basisdaten'!$B$30)^(R$12-1)+'Contracting-Angebote'!$C$14*(1+'Projekt-Basisdaten'!$B$31)^(R$12-1)),0),0)</f>
        <v>0</v>
      </c>
      <c r="S21" s="52">
        <f>IF(S$12&gt;$C$10,IF($E$9&gt;=S$12,'Contracting-Angebote'!$C$11*('Contracting-Angebote'!$C$12+'Contracting-Angebote'!$C$13*(1+'Projekt-Basisdaten'!$B$30)^(S$12-1)+'Contracting-Angebote'!$C$14*(1+'Projekt-Basisdaten'!$B$31)^(S$12-1)),0),0)</f>
        <v>0</v>
      </c>
      <c r="T21" s="52">
        <f>IF(T$12&gt;$C$10,IF($E$9&gt;=T$12,'Contracting-Angebote'!$C$11*('Contracting-Angebote'!$C$12+'Contracting-Angebote'!$C$13*(1+'Projekt-Basisdaten'!$B$30)^(T$12-1)+'Contracting-Angebote'!$C$14*(1+'Projekt-Basisdaten'!$B$31)^(T$12-1)),0),0)</f>
        <v>0</v>
      </c>
      <c r="U21" s="52">
        <f>IF(U$12&gt;$C$10,IF($E$9&gt;=U$12,'Contracting-Angebote'!$C$11*('Contracting-Angebote'!$C$12+'Contracting-Angebote'!$C$13*(1+'Projekt-Basisdaten'!$B$30)^(U$12-1)+'Contracting-Angebote'!$C$14*(1+'Projekt-Basisdaten'!$B$31)^(U$12-1)),0),0)</f>
        <v>0</v>
      </c>
      <c r="V21" s="52">
        <f>IF(V$12&gt;$C$10,IF($E$9&gt;=V$12,'Contracting-Angebote'!$C$11*('Contracting-Angebote'!$C$12+'Contracting-Angebote'!$C$13*(1+'Projekt-Basisdaten'!$B$30)^(V$12-1)+'Contracting-Angebote'!$C$14*(1+'Projekt-Basisdaten'!$B$31)^(V$12-1)),0),0)</f>
        <v>0</v>
      </c>
      <c r="W21" s="52">
        <f>IF(W$12&gt;$C$10,IF($E$9&gt;=W$12,'Contracting-Angebote'!$C$11*('Contracting-Angebote'!$C$12+'Contracting-Angebote'!$C$13*(1+'Projekt-Basisdaten'!$B$30)^(W$12-1)+'Contracting-Angebote'!$C$14*(1+'Projekt-Basisdaten'!$B$31)^(W$12-1)),0),0)</f>
        <v>0</v>
      </c>
      <c r="X21" s="52">
        <f>IF(X$12&gt;$C$10,IF($E$9&gt;=X$12,'Contracting-Angebote'!$C$11*('Contracting-Angebote'!$C$12+'Contracting-Angebote'!$C$13*(1+'Projekt-Basisdaten'!$B$30)^(X$12-1)+'Contracting-Angebote'!$C$14*(1+'Projekt-Basisdaten'!$B$31)^(X$12-1)),0),0)</f>
        <v>0</v>
      </c>
      <c r="Y21" s="52">
        <f>IF(Y$12&gt;$C$10,IF($E$9&gt;=Y$12,'Contracting-Angebote'!$C$11*('Contracting-Angebote'!$C$12+'Contracting-Angebote'!$C$13*(1+'Projekt-Basisdaten'!$B$30)^(Y$12-1)+'Contracting-Angebote'!$C$14*(1+'Projekt-Basisdaten'!$B$31)^(Y$12-1)),0),0)</f>
        <v>0</v>
      </c>
      <c r="Z21" s="53">
        <f>IF(Z$12&gt;$C$10,IF($E$9&gt;=Z$12,'Contracting-Angebote'!$C$11*('Contracting-Angebote'!$C$12+'Contracting-Angebote'!$C$13*(1+'Projekt-Basisdaten'!$B$30)^(Z$12-1)+'Contracting-Angebote'!$C$14*(1+'Projekt-Basisdaten'!$B$31)^(Z$12-1)),0),0)</f>
        <v>0</v>
      </c>
      <c r="AA21" s="54">
        <f>SUM(E21:Z21)</f>
        <v>0</v>
      </c>
      <c r="AB21" s="71"/>
      <c r="AC21" s="64"/>
    </row>
    <row r="22" spans="1:29" s="60" customFormat="1" ht="12.75" customHeight="1" x14ac:dyDescent="0.2">
      <c r="A22" s="12" t="str">
        <f>A16</f>
        <v>Arbeitskosten</v>
      </c>
      <c r="B22" s="39"/>
      <c r="C22" s="39"/>
      <c r="D22" s="39"/>
      <c r="E22" s="52">
        <f>IF(E$12&gt;$C$10,IF($E$9&gt;=E$12,'Projekt-Basisdaten'!$B$17*'Contracting-Angebote'!$C$18*('Contracting-Angebote'!$C$19+'Contracting-Angebote'!$C$20*(1+'Projekt-Basisdaten'!$B$32)^(E$12-1)+'Contracting-Angebote'!$C$21*(1+'Projekt-Basisdaten'!$B$33)^(E$12-1)+'Contracting-Angebote'!$C$22*(1+'Projekt-Basisdaten'!$B$34)^(E$12-1)+'Contracting-Angebote'!$C$23*(1+'Projekt-Basisdaten'!$B$35)^(E$12-1)),0),0)</f>
        <v>0</v>
      </c>
      <c r="F22" s="52">
        <f>IF(F$12&gt;$C$10,IF($E$9&gt;=F$12,'Projekt-Basisdaten'!$B$17*'Contracting-Angebote'!$C$18*('Contracting-Angebote'!$C$19+'Contracting-Angebote'!$C$20*(1+'Projekt-Basisdaten'!$B$32)^(F$12-1)+'Contracting-Angebote'!$C$21*(1+'Projekt-Basisdaten'!$B$33)^(F$12-1)+'Contracting-Angebote'!$C$22*(1+'Projekt-Basisdaten'!$B$34)^(F$12-1)+'Contracting-Angebote'!$C$23*(1+'Projekt-Basisdaten'!$B$35)^(F$12-1)),0),0)</f>
        <v>0</v>
      </c>
      <c r="G22" s="52">
        <f>IF(G$12&gt;$C$10,IF($E$9&gt;=G$12,'Projekt-Basisdaten'!$B$17*'Contracting-Angebote'!$C$18*('Contracting-Angebote'!$C$19+'Contracting-Angebote'!$C$20*(1+'Projekt-Basisdaten'!$B$32)^(G$12-1)+'Contracting-Angebote'!$C$21*(1+'Projekt-Basisdaten'!$B$33)^(G$12-1)+'Contracting-Angebote'!$C$22*(1+'Projekt-Basisdaten'!$B$34)^(G$12-1)+'Contracting-Angebote'!$C$23*(1+'Projekt-Basisdaten'!$B$35)^(G$12-1)),0),0)</f>
        <v>0</v>
      </c>
      <c r="H22" s="52">
        <f>IF(H$12&gt;$C$10,IF($E$9&gt;=H$12,'Projekt-Basisdaten'!$B$17*'Contracting-Angebote'!$C$18*('Contracting-Angebote'!$C$19+'Contracting-Angebote'!$C$20*(1+'Projekt-Basisdaten'!$B$32)^(H$12-1)+'Contracting-Angebote'!$C$21*(1+'Projekt-Basisdaten'!$B$33)^(H$12-1)+'Contracting-Angebote'!$C$22*(1+'Projekt-Basisdaten'!$B$34)^(H$12-1)+'Contracting-Angebote'!$C$23*(1+'Projekt-Basisdaten'!$B$35)^(H$12-1)),0),0)</f>
        <v>0</v>
      </c>
      <c r="I22" s="52">
        <f>IF(I$12&gt;$C$10,IF($E$9&gt;=I$12,'Projekt-Basisdaten'!$B$17*'Contracting-Angebote'!$C$18*('Contracting-Angebote'!$C$19+'Contracting-Angebote'!$C$20*(1+'Projekt-Basisdaten'!$B$32)^(I$12-1)+'Contracting-Angebote'!$C$21*(1+'Projekt-Basisdaten'!$B$33)^(I$12-1)+'Contracting-Angebote'!$C$22*(1+'Projekt-Basisdaten'!$B$34)^(I$12-1)+'Contracting-Angebote'!$C$23*(1+'Projekt-Basisdaten'!$B$35)^(I$12-1)),0),0)</f>
        <v>0</v>
      </c>
      <c r="J22" s="52">
        <f>IF(J$12&gt;$C$10,IF($E$9&gt;=J$12,'Projekt-Basisdaten'!$B$17*'Contracting-Angebote'!$C$18*('Contracting-Angebote'!$C$19+'Contracting-Angebote'!$C$20*(1+'Projekt-Basisdaten'!$B$32)^(J$12-1)+'Contracting-Angebote'!$C$21*(1+'Projekt-Basisdaten'!$B$33)^(J$12-1)+'Contracting-Angebote'!$C$22*(1+'Projekt-Basisdaten'!$B$34)^(J$12-1)+'Contracting-Angebote'!$C$23*(1+'Projekt-Basisdaten'!$B$35)^(J$12-1)),0),0)</f>
        <v>0</v>
      </c>
      <c r="K22" s="52">
        <f>IF(K$12&gt;$C$10,IF($E$9&gt;=K$12,'Projekt-Basisdaten'!$B$17*'Contracting-Angebote'!$C$18*('Contracting-Angebote'!$C$19+'Contracting-Angebote'!$C$20*(1+'Projekt-Basisdaten'!$B$32)^(K$12-1)+'Contracting-Angebote'!$C$21*(1+'Projekt-Basisdaten'!$B$33)^(K$12-1)+'Contracting-Angebote'!$C$22*(1+'Projekt-Basisdaten'!$B$34)^(K$12-1)+'Contracting-Angebote'!$C$23*(1+'Projekt-Basisdaten'!$B$35)^(K$12-1)),0),0)</f>
        <v>0</v>
      </c>
      <c r="L22" s="52">
        <f>IF(L$12&gt;$C$10,IF($E$9&gt;=L$12,'Projekt-Basisdaten'!$B$17*'Contracting-Angebote'!$C$18*('Contracting-Angebote'!$C$19+'Contracting-Angebote'!$C$20*(1+'Projekt-Basisdaten'!$B$32)^(L$12-1)+'Contracting-Angebote'!$C$21*(1+'Projekt-Basisdaten'!$B$33)^(L$12-1)+'Contracting-Angebote'!$C$22*(1+'Projekt-Basisdaten'!$B$34)^(L$12-1)+'Contracting-Angebote'!$C$23*(1+'Projekt-Basisdaten'!$B$35)^(L$12-1)),0),0)</f>
        <v>0</v>
      </c>
      <c r="M22" s="52">
        <f>IF(M$12&gt;$C$10,IF($E$9&gt;=M$12,'Projekt-Basisdaten'!$B$17*'Contracting-Angebote'!$C$18*('Contracting-Angebote'!$C$19+'Contracting-Angebote'!$C$20*(1+'Projekt-Basisdaten'!$B$32)^(M$12-1)+'Contracting-Angebote'!$C$21*(1+'Projekt-Basisdaten'!$B$33)^(M$12-1)+'Contracting-Angebote'!$C$22*(1+'Projekt-Basisdaten'!$B$34)^(M$12-1)+'Contracting-Angebote'!$C$23*(1+'Projekt-Basisdaten'!$B$35)^(M$12-1)),0),0)</f>
        <v>0</v>
      </c>
      <c r="N22" s="52">
        <f>IF(N$12&gt;$C$10,IF($E$9&gt;=N$12,'Projekt-Basisdaten'!$B$17*'Contracting-Angebote'!$C$18*('Contracting-Angebote'!$C$19+'Contracting-Angebote'!$C$20*(1+'Projekt-Basisdaten'!$B$32)^(N$12-1)+'Contracting-Angebote'!$C$21*(1+'Projekt-Basisdaten'!$B$33)^(N$12-1)+'Contracting-Angebote'!$C$22*(1+'Projekt-Basisdaten'!$B$34)^(N$12-1)+'Contracting-Angebote'!$C$23*(1+'Projekt-Basisdaten'!$B$35)^(N$12-1)),0),0)</f>
        <v>0</v>
      </c>
      <c r="O22" s="52">
        <f>IF(O$12&gt;$C$10,IF($E$9&gt;=O$12,'Projekt-Basisdaten'!$B$17*'Contracting-Angebote'!$C$18*('Contracting-Angebote'!$C$19+'Contracting-Angebote'!$C$20*(1+'Projekt-Basisdaten'!$B$32)^(O$12-1)+'Contracting-Angebote'!$C$21*(1+'Projekt-Basisdaten'!$B$33)^(O$12-1)+'Contracting-Angebote'!$C$22*(1+'Projekt-Basisdaten'!$B$34)^(O$12-1)+'Contracting-Angebote'!$C$23*(1+'Projekt-Basisdaten'!$B$35)^(O$12-1)),0),0)</f>
        <v>0</v>
      </c>
      <c r="P22" s="52">
        <f>IF(P$12&gt;$C$10,IF($E$9&gt;=P$12,'Projekt-Basisdaten'!$B$17*'Contracting-Angebote'!$C$18*('Contracting-Angebote'!$C$19+'Contracting-Angebote'!$C$20*(1+'Projekt-Basisdaten'!$B$32)^(P$12-1)+'Contracting-Angebote'!$C$21*(1+'Projekt-Basisdaten'!$B$33)^(P$12-1)+'Contracting-Angebote'!$C$22*(1+'Projekt-Basisdaten'!$B$34)^(P$12-1)+'Contracting-Angebote'!$C$23*(1+'Projekt-Basisdaten'!$B$35)^(P$12-1)),0),0)</f>
        <v>0</v>
      </c>
      <c r="Q22" s="52">
        <f>IF(Q$12&gt;$C$10,IF($E$9&gt;=Q$12,'Projekt-Basisdaten'!$B$17*'Contracting-Angebote'!$C$18*('Contracting-Angebote'!$C$19+'Contracting-Angebote'!$C$20*(1+'Projekt-Basisdaten'!$B$32)^(Q$12-1)+'Contracting-Angebote'!$C$21*(1+'Projekt-Basisdaten'!$B$33)^(Q$12-1)+'Contracting-Angebote'!$C$22*(1+'Projekt-Basisdaten'!$B$34)^(Q$12-1)+'Contracting-Angebote'!$C$23*(1+'Projekt-Basisdaten'!$B$35)^(Q$12-1)),0),0)</f>
        <v>0</v>
      </c>
      <c r="R22" s="52">
        <f>IF(R$12&gt;$C$10,IF($E$9&gt;=R$12,'Projekt-Basisdaten'!$B$17*'Contracting-Angebote'!$C$18*('Contracting-Angebote'!$C$19+'Contracting-Angebote'!$C$20*(1+'Projekt-Basisdaten'!$B$32)^(R$12-1)+'Contracting-Angebote'!$C$21*(1+'Projekt-Basisdaten'!$B$33)^(R$12-1)+'Contracting-Angebote'!$C$22*(1+'Projekt-Basisdaten'!$B$34)^(R$12-1)+'Contracting-Angebote'!$C$23*(1+'Projekt-Basisdaten'!$B$35)^(R$12-1)),0),0)</f>
        <v>0</v>
      </c>
      <c r="S22" s="52">
        <f>IF(S$12&gt;$C$10,IF($E$9&gt;=S$12,'Projekt-Basisdaten'!$B$17*'Contracting-Angebote'!$C$18*('Contracting-Angebote'!$C$19+'Contracting-Angebote'!$C$20*(1+'Projekt-Basisdaten'!$B$32)^(S$12-1)+'Contracting-Angebote'!$C$21*(1+'Projekt-Basisdaten'!$B$33)^(S$12-1)+'Contracting-Angebote'!$C$22*(1+'Projekt-Basisdaten'!$B$34)^(S$12-1)+'Contracting-Angebote'!$C$23*(1+'Projekt-Basisdaten'!$B$35)^(S$12-1)),0),0)</f>
        <v>0</v>
      </c>
      <c r="T22" s="52">
        <f>IF(T$12&gt;$C$10,IF($E$9&gt;=T$12,'Projekt-Basisdaten'!$B$17*'Contracting-Angebote'!$C$18*('Contracting-Angebote'!$C$19+'Contracting-Angebote'!$C$20*(1+'Projekt-Basisdaten'!$B$32)^(T$12-1)+'Contracting-Angebote'!$C$21*(1+'Projekt-Basisdaten'!$B$33)^(T$12-1)+'Contracting-Angebote'!$C$22*(1+'Projekt-Basisdaten'!$B$34)^(T$12-1)+'Contracting-Angebote'!$C$23*(1+'Projekt-Basisdaten'!$B$35)^(T$12-1)),0),0)</f>
        <v>0</v>
      </c>
      <c r="U22" s="52">
        <f>IF(U$12&gt;$C$10,IF($E$9&gt;=U$12,'Projekt-Basisdaten'!$B$17*'Contracting-Angebote'!$C$18*('Contracting-Angebote'!$C$19+'Contracting-Angebote'!$C$20*(1+'Projekt-Basisdaten'!$B$32)^(U$12-1)+'Contracting-Angebote'!$C$21*(1+'Projekt-Basisdaten'!$B$33)^(U$12-1)+'Contracting-Angebote'!$C$22*(1+'Projekt-Basisdaten'!$B$34)^(U$12-1)+'Contracting-Angebote'!$C$23*(1+'Projekt-Basisdaten'!$B$35)^(U$12-1)),0),0)</f>
        <v>0</v>
      </c>
      <c r="V22" s="52">
        <f>IF(V$12&gt;$C$10,IF($E$9&gt;=V$12,'Projekt-Basisdaten'!$B$17*'Contracting-Angebote'!$C$18*('Contracting-Angebote'!$C$19+'Contracting-Angebote'!$C$20*(1+'Projekt-Basisdaten'!$B$32)^(V$12-1)+'Contracting-Angebote'!$C$21*(1+'Projekt-Basisdaten'!$B$33)^(V$12-1)+'Contracting-Angebote'!$C$22*(1+'Projekt-Basisdaten'!$B$34)^(V$12-1)+'Contracting-Angebote'!$C$23*(1+'Projekt-Basisdaten'!$B$35)^(V$12-1)),0),0)</f>
        <v>0</v>
      </c>
      <c r="W22" s="52">
        <f>IF(W$12&gt;$C$10,IF($E$9&gt;=W$12,'Projekt-Basisdaten'!$B$17*'Contracting-Angebote'!$C$18*('Contracting-Angebote'!$C$19+'Contracting-Angebote'!$C$20*(1+'Projekt-Basisdaten'!$B$32)^(W$12-1)+'Contracting-Angebote'!$C$21*(1+'Projekt-Basisdaten'!$B$33)^(W$12-1)+'Contracting-Angebote'!$C$22*(1+'Projekt-Basisdaten'!$B$34)^(W$12-1)+'Contracting-Angebote'!$C$23*(1+'Projekt-Basisdaten'!$B$35)^(W$12-1)),0),0)</f>
        <v>0</v>
      </c>
      <c r="X22" s="52">
        <f>IF(X$12&gt;$C$10,IF($E$9&gt;=X$12,'Projekt-Basisdaten'!$B$17*'Contracting-Angebote'!$C$18*('Contracting-Angebote'!$C$19+'Contracting-Angebote'!$C$20*(1+'Projekt-Basisdaten'!$B$32)^(X$12-1)+'Contracting-Angebote'!$C$21*(1+'Projekt-Basisdaten'!$B$33)^(X$12-1)+'Contracting-Angebote'!$C$22*(1+'Projekt-Basisdaten'!$B$34)^(X$12-1)+'Contracting-Angebote'!$C$23*(1+'Projekt-Basisdaten'!$B$35)^(X$12-1)),0),0)</f>
        <v>0</v>
      </c>
      <c r="Y22" s="52">
        <f>IF(Y$12&gt;$C$10,IF($E$9&gt;=Y$12,'Projekt-Basisdaten'!$B$17*'Contracting-Angebote'!$C$18*('Contracting-Angebote'!$C$19+'Contracting-Angebote'!$C$20*(1+'Projekt-Basisdaten'!$B$32)^(Y$12-1)+'Contracting-Angebote'!$C$21*(1+'Projekt-Basisdaten'!$B$33)^(Y$12-1)+'Contracting-Angebote'!$C$22*(1+'Projekt-Basisdaten'!$B$34)^(Y$12-1)+'Contracting-Angebote'!$C$23*(1+'Projekt-Basisdaten'!$B$35)^(Y$12-1)),0),0)</f>
        <v>0</v>
      </c>
      <c r="Z22" s="53">
        <f>IF(Z$12&gt;$C$10,IF($E$9&gt;=Z$12,'Projekt-Basisdaten'!$B$17*'Contracting-Angebote'!$C$18*('Contracting-Angebote'!$C$19+'Contracting-Angebote'!$C$20*(1+'Projekt-Basisdaten'!$B$32)^(Z$12-1)+'Contracting-Angebote'!$C$21*(1+'Projekt-Basisdaten'!$B$33)^(Z$12-1)+'Contracting-Angebote'!$C$22*(1+'Projekt-Basisdaten'!$B$34)^(Z$12-1)+'Contracting-Angebote'!$C$23*(1+'Projekt-Basisdaten'!$B$35)^(Z$12-1)),0),0)</f>
        <v>0</v>
      </c>
      <c r="AA22" s="54">
        <f>SUM(E22:Z22)</f>
        <v>0</v>
      </c>
      <c r="AB22" s="71"/>
      <c r="AC22" s="64"/>
    </row>
    <row r="23" spans="1:29" s="60" customFormat="1" ht="12.75" customHeight="1" x14ac:dyDescent="0.2">
      <c r="A23" s="12" t="str">
        <f>A17</f>
        <v>Gesamtkosten</v>
      </c>
      <c r="B23" s="12"/>
      <c r="C23" s="12"/>
      <c r="D23" s="12"/>
      <c r="E23" s="55">
        <f t="shared" ref="E23:Z23" si="3">E21+E22</f>
        <v>0</v>
      </c>
      <c r="F23" s="55">
        <f t="shared" si="3"/>
        <v>0</v>
      </c>
      <c r="G23" s="55">
        <f t="shared" si="3"/>
        <v>0</v>
      </c>
      <c r="H23" s="55">
        <f t="shared" si="3"/>
        <v>0</v>
      </c>
      <c r="I23" s="55">
        <f t="shared" si="3"/>
        <v>0</v>
      </c>
      <c r="J23" s="55">
        <f t="shared" si="3"/>
        <v>0</v>
      </c>
      <c r="K23" s="55">
        <f t="shared" si="3"/>
        <v>0</v>
      </c>
      <c r="L23" s="55">
        <f t="shared" si="3"/>
        <v>0</v>
      </c>
      <c r="M23" s="55">
        <f t="shared" si="3"/>
        <v>0</v>
      </c>
      <c r="N23" s="55">
        <f t="shared" si="3"/>
        <v>0</v>
      </c>
      <c r="O23" s="55">
        <f t="shared" si="3"/>
        <v>0</v>
      </c>
      <c r="P23" s="55">
        <f t="shared" si="3"/>
        <v>0</v>
      </c>
      <c r="Q23" s="55">
        <f t="shared" si="3"/>
        <v>0</v>
      </c>
      <c r="R23" s="55">
        <f t="shared" si="3"/>
        <v>0</v>
      </c>
      <c r="S23" s="55">
        <f t="shared" si="3"/>
        <v>0</v>
      </c>
      <c r="T23" s="55">
        <f t="shared" si="3"/>
        <v>0</v>
      </c>
      <c r="U23" s="55">
        <f t="shared" si="3"/>
        <v>0</v>
      </c>
      <c r="V23" s="55">
        <f t="shared" si="3"/>
        <v>0</v>
      </c>
      <c r="W23" s="55">
        <f t="shared" si="3"/>
        <v>0</v>
      </c>
      <c r="X23" s="55">
        <f t="shared" si="3"/>
        <v>0</v>
      </c>
      <c r="Y23" s="55">
        <f t="shared" si="3"/>
        <v>0</v>
      </c>
      <c r="Z23" s="56">
        <f t="shared" si="3"/>
        <v>0</v>
      </c>
      <c r="AA23" s="54">
        <f>SUM(AA21:AA22)</f>
        <v>0</v>
      </c>
      <c r="AB23" s="71"/>
      <c r="AC23" s="64"/>
    </row>
    <row r="24" spans="1:29" s="60" customFormat="1" ht="12.75" customHeight="1" x14ac:dyDescent="0.2">
      <c r="A24" s="15" t="str">
        <f>A18</f>
        <v>Gesamtkosten diskontiert (Barwert)</v>
      </c>
      <c r="B24" s="15"/>
      <c r="C24" s="15"/>
      <c r="D24" s="15"/>
      <c r="E24" s="57">
        <f>E23*(1+'Projekt-Basisdaten'!$B$12)^-E$12</f>
        <v>0</v>
      </c>
      <c r="F24" s="57">
        <f>F23*(1+'Projekt-Basisdaten'!$B$12)^-F$12</f>
        <v>0</v>
      </c>
      <c r="G24" s="57">
        <f>G23*(1+'Projekt-Basisdaten'!$B$12)^-G$12</f>
        <v>0</v>
      </c>
      <c r="H24" s="57">
        <f>H23*(1+'Projekt-Basisdaten'!$B$12)^-H$12</f>
        <v>0</v>
      </c>
      <c r="I24" s="57">
        <f>I23*(1+'Projekt-Basisdaten'!$B$12)^-I$12</f>
        <v>0</v>
      </c>
      <c r="J24" s="57">
        <f>J23*(1+'Projekt-Basisdaten'!$B$12)^-J$12</f>
        <v>0</v>
      </c>
      <c r="K24" s="57">
        <f>K23*(1+'Projekt-Basisdaten'!$B$12)^-K$12</f>
        <v>0</v>
      </c>
      <c r="L24" s="57">
        <f>L23*(1+'Projekt-Basisdaten'!$B$12)^-L$12</f>
        <v>0</v>
      </c>
      <c r="M24" s="57">
        <f>M23*(1+'Projekt-Basisdaten'!$B$12)^-M$12</f>
        <v>0</v>
      </c>
      <c r="N24" s="57">
        <f>N23*(1+'Projekt-Basisdaten'!$B$12)^-N$12</f>
        <v>0</v>
      </c>
      <c r="O24" s="57">
        <f>O23*(1+'Projekt-Basisdaten'!$B$12)^-O$12</f>
        <v>0</v>
      </c>
      <c r="P24" s="57">
        <f>P23*(1+'Projekt-Basisdaten'!$B$12)^-P$12</f>
        <v>0</v>
      </c>
      <c r="Q24" s="57">
        <f>Q23*(1+'Projekt-Basisdaten'!$B$12)^-Q$12</f>
        <v>0</v>
      </c>
      <c r="R24" s="57">
        <f>R23*(1+'Projekt-Basisdaten'!$B$12)^-R$12</f>
        <v>0</v>
      </c>
      <c r="S24" s="57">
        <f>S23*(1+'Projekt-Basisdaten'!$B$12)^-S$12</f>
        <v>0</v>
      </c>
      <c r="T24" s="57">
        <f>T23*(1+'Projekt-Basisdaten'!$B$12)^-T$12</f>
        <v>0</v>
      </c>
      <c r="U24" s="57">
        <f>U23*(1+'Projekt-Basisdaten'!$B$12)^-U$12</f>
        <v>0</v>
      </c>
      <c r="V24" s="57">
        <f>V23*(1+'Projekt-Basisdaten'!$B$12)^-V$12</f>
        <v>0</v>
      </c>
      <c r="W24" s="57">
        <f>W23*(1+'Projekt-Basisdaten'!$B$12)^-W$12</f>
        <v>0</v>
      </c>
      <c r="X24" s="57">
        <f>X23*(1+'Projekt-Basisdaten'!$B$12)^-X$12</f>
        <v>0</v>
      </c>
      <c r="Y24" s="57">
        <f>Y23*(1+'Projekt-Basisdaten'!$B$12)^-Y$12</f>
        <v>0</v>
      </c>
      <c r="Z24" s="57">
        <f>Z23*(1+'Projekt-Basisdaten'!$B$12)^-Z$12</f>
        <v>0</v>
      </c>
      <c r="AA24" s="58">
        <f>SUM(E24:Z24)</f>
        <v>0</v>
      </c>
      <c r="AB24" s="66" t="e">
        <f>AA24/AA60</f>
        <v>#DIV/0!</v>
      </c>
      <c r="AC24" s="64"/>
    </row>
    <row r="25" spans="1:29" s="60" customFormat="1" ht="12.75" customHeight="1" x14ac:dyDescent="0.2">
      <c r="A25" s="78"/>
      <c r="B25" s="78"/>
      <c r="C25" s="78"/>
      <c r="D25" s="78"/>
      <c r="E25" s="77"/>
      <c r="F25" s="77"/>
      <c r="G25" s="77"/>
      <c r="H25" s="77"/>
      <c r="I25" s="77"/>
      <c r="J25" s="77"/>
      <c r="K25" s="77"/>
      <c r="L25" s="77"/>
      <c r="M25" s="77"/>
      <c r="N25" s="77"/>
      <c r="O25" s="77"/>
      <c r="P25" s="77"/>
      <c r="Q25" s="77"/>
      <c r="R25" s="77"/>
      <c r="S25" s="77"/>
      <c r="T25" s="77"/>
      <c r="U25" s="77"/>
      <c r="V25" s="77"/>
      <c r="W25" s="77"/>
      <c r="X25" s="77"/>
      <c r="Y25" s="77"/>
      <c r="Z25" s="77"/>
      <c r="AA25" s="73"/>
      <c r="AB25" s="71"/>
      <c r="AC25" s="64"/>
    </row>
    <row r="26" spans="1:29" s="60" customFormat="1" ht="12.75" customHeight="1" x14ac:dyDescent="0.2">
      <c r="A26" s="3" t="str">
        <f>'Contracting-Angebote'!D$9</f>
        <v>Bieter C</v>
      </c>
      <c r="B26" s="3"/>
      <c r="C26" s="3"/>
      <c r="D26" s="3"/>
      <c r="E26" s="69"/>
      <c r="F26" s="69"/>
      <c r="G26" s="69"/>
      <c r="H26" s="69"/>
      <c r="I26" s="69"/>
      <c r="J26" s="69"/>
      <c r="K26" s="69"/>
      <c r="L26" s="69"/>
      <c r="M26" s="69"/>
      <c r="N26" s="69"/>
      <c r="O26" s="69"/>
      <c r="P26" s="69"/>
      <c r="Q26" s="69"/>
      <c r="R26" s="69"/>
      <c r="S26" s="69"/>
      <c r="T26" s="69"/>
      <c r="U26" s="69"/>
      <c r="V26" s="69"/>
      <c r="W26" s="69"/>
      <c r="X26" s="69"/>
      <c r="Y26" s="69"/>
      <c r="Z26" s="69"/>
      <c r="AA26" s="74"/>
      <c r="AB26" s="71"/>
      <c r="AC26" s="64"/>
    </row>
    <row r="27" spans="1:29" s="60" customFormat="1" ht="12.75" customHeight="1" x14ac:dyDescent="0.2">
      <c r="A27" s="37" t="str">
        <f>A15</f>
        <v>Leistungskosten</v>
      </c>
      <c r="B27" s="37"/>
      <c r="C27" s="37"/>
      <c r="D27" s="84"/>
      <c r="E27" s="52">
        <f>IF(E$12&gt;$C$10,IF($E$9&gt;=E$12,'Contracting-Angebote'!$D$11*('Contracting-Angebote'!$D$12+'Contracting-Angebote'!$D$13*(1+'Projekt-Basisdaten'!$B$30)^(E$12-1)+'Contracting-Angebote'!$D$14*(1+'Projekt-Basisdaten'!$B$31)^(E$12-1)),0),0)</f>
        <v>0</v>
      </c>
      <c r="F27" s="52">
        <f>IF(F$12&gt;$C$10,IF($E$9&gt;=F$12,'Contracting-Angebote'!$D$11*('Contracting-Angebote'!$D$12+'Contracting-Angebote'!$D$13*(1+'Projekt-Basisdaten'!$B$30)^(F$12-1)+'Contracting-Angebote'!$D$14*(1+'Projekt-Basisdaten'!$B$31)^(F$12-1)),0),0)</f>
        <v>0</v>
      </c>
      <c r="G27" s="52">
        <f>IF(G$12&gt;$C$10,IF($E$9&gt;=G$12,'Contracting-Angebote'!$D$11*('Contracting-Angebote'!$D$12+'Contracting-Angebote'!$D$13*(1+'Projekt-Basisdaten'!$B$30)^(G$12-1)+'Contracting-Angebote'!$D$14*(1+'Projekt-Basisdaten'!$B$31)^(G$12-1)),0),0)</f>
        <v>0</v>
      </c>
      <c r="H27" s="52">
        <f>IF(H$12&gt;$C$10,IF($E$9&gt;=H$12,'Contracting-Angebote'!$D$11*('Contracting-Angebote'!$D$12+'Contracting-Angebote'!$D$13*(1+'Projekt-Basisdaten'!$B$30)^(H$12-1)+'Contracting-Angebote'!$D$14*(1+'Projekt-Basisdaten'!$B$31)^(H$12-1)),0),0)</f>
        <v>0</v>
      </c>
      <c r="I27" s="52">
        <f>IF(I$12&gt;$C$10,IF($E$9&gt;=I$12,'Contracting-Angebote'!$D$11*('Contracting-Angebote'!$D$12+'Contracting-Angebote'!$D$13*(1+'Projekt-Basisdaten'!$B$30)^(I$12-1)+'Contracting-Angebote'!$D$14*(1+'Projekt-Basisdaten'!$B$31)^(I$12-1)),0),0)</f>
        <v>0</v>
      </c>
      <c r="J27" s="52">
        <f>IF(J$12&gt;$C$10,IF($E$9&gt;=J$12,'Contracting-Angebote'!$D$11*('Contracting-Angebote'!$D$12+'Contracting-Angebote'!$D$13*(1+'Projekt-Basisdaten'!$B$30)^(J$12-1)+'Contracting-Angebote'!$D$14*(1+'Projekt-Basisdaten'!$B$31)^(J$12-1)),0),0)</f>
        <v>0</v>
      </c>
      <c r="K27" s="52">
        <f>IF(K$12&gt;$C$10,IF($E$9&gt;=K$12,'Contracting-Angebote'!$D$11*('Contracting-Angebote'!$D$12+'Contracting-Angebote'!$D$13*(1+'Projekt-Basisdaten'!$B$30)^(K$12-1)+'Contracting-Angebote'!$D$14*(1+'Projekt-Basisdaten'!$B$31)^(K$12-1)),0),0)</f>
        <v>0</v>
      </c>
      <c r="L27" s="52">
        <f>IF(L$12&gt;$C$10,IF($E$9&gt;=L$12,'Contracting-Angebote'!$D$11*('Contracting-Angebote'!$D$12+'Contracting-Angebote'!$D$13*(1+'Projekt-Basisdaten'!$B$30)^(L$12-1)+'Contracting-Angebote'!$D$14*(1+'Projekt-Basisdaten'!$B$31)^(L$12-1)),0),0)</f>
        <v>0</v>
      </c>
      <c r="M27" s="52">
        <f>IF(M$12&gt;$C$10,IF($E$9&gt;=M$12,'Contracting-Angebote'!$D$11*('Contracting-Angebote'!$D$12+'Contracting-Angebote'!$D$13*(1+'Projekt-Basisdaten'!$B$30)^(M$12-1)+'Contracting-Angebote'!$D$14*(1+'Projekt-Basisdaten'!$B$31)^(M$12-1)),0),0)</f>
        <v>0</v>
      </c>
      <c r="N27" s="52">
        <f>IF(N$12&gt;$C$10,IF($E$9&gt;=N$12,'Contracting-Angebote'!$D$11*('Contracting-Angebote'!$D$12+'Contracting-Angebote'!$D$13*(1+'Projekt-Basisdaten'!$B$30)^(N$12-1)+'Contracting-Angebote'!$D$14*(1+'Projekt-Basisdaten'!$B$31)^(N$12-1)),0),0)</f>
        <v>0</v>
      </c>
      <c r="O27" s="52">
        <f>IF(O$12&gt;$C$10,IF($E$9&gt;=O$12,'Contracting-Angebote'!$D$11*('Contracting-Angebote'!$D$12+'Contracting-Angebote'!$D$13*(1+'Projekt-Basisdaten'!$B$30)^(O$12-1)+'Contracting-Angebote'!$D$14*(1+'Projekt-Basisdaten'!$B$31)^(O$12-1)),0),0)</f>
        <v>0</v>
      </c>
      <c r="P27" s="52">
        <f>IF(P$12&gt;$C$10,IF($E$9&gt;=P$12,'Contracting-Angebote'!$D$11*('Contracting-Angebote'!$D$12+'Contracting-Angebote'!$D$13*(1+'Projekt-Basisdaten'!$B$30)^(P$12-1)+'Contracting-Angebote'!$D$14*(1+'Projekt-Basisdaten'!$B$31)^(P$12-1)),0),0)</f>
        <v>0</v>
      </c>
      <c r="Q27" s="52">
        <f>IF(Q$12&gt;$C$10,IF($E$9&gt;=Q$12,'Contracting-Angebote'!$D$11*('Contracting-Angebote'!$D$12+'Contracting-Angebote'!$D$13*(1+'Projekt-Basisdaten'!$B$30)^(Q$12-1)+'Contracting-Angebote'!$D$14*(1+'Projekt-Basisdaten'!$B$31)^(Q$12-1)),0),0)</f>
        <v>0</v>
      </c>
      <c r="R27" s="52">
        <f>IF(R$12&gt;$C$10,IF($E$9&gt;=R$12,'Contracting-Angebote'!$D$11*('Contracting-Angebote'!$D$12+'Contracting-Angebote'!$D$13*(1+'Projekt-Basisdaten'!$B$30)^(R$12-1)+'Contracting-Angebote'!$D$14*(1+'Projekt-Basisdaten'!$B$31)^(R$12-1)),0),0)</f>
        <v>0</v>
      </c>
      <c r="S27" s="52">
        <f>IF(S$12&gt;$C$10,IF($E$9&gt;=S$12,'Contracting-Angebote'!$D$11*('Contracting-Angebote'!$D$12+'Contracting-Angebote'!$D$13*(1+'Projekt-Basisdaten'!$B$30)^(S$12-1)+'Contracting-Angebote'!$D$14*(1+'Projekt-Basisdaten'!$B$31)^(S$12-1)),0),0)</f>
        <v>0</v>
      </c>
      <c r="T27" s="52">
        <f>IF(T$12&gt;$C$10,IF($E$9&gt;=T$12,'Contracting-Angebote'!$D$11*('Contracting-Angebote'!$D$12+'Contracting-Angebote'!$D$13*(1+'Projekt-Basisdaten'!$B$30)^(T$12-1)+'Contracting-Angebote'!$D$14*(1+'Projekt-Basisdaten'!$B$31)^(T$12-1)),0),0)</f>
        <v>0</v>
      </c>
      <c r="U27" s="52">
        <f>IF(U$12&gt;$C$10,IF($E$9&gt;=U$12,'Contracting-Angebote'!$D$11*('Contracting-Angebote'!$D$12+'Contracting-Angebote'!$D$13*(1+'Projekt-Basisdaten'!$B$30)^(U$12-1)+'Contracting-Angebote'!$D$14*(1+'Projekt-Basisdaten'!$B$31)^(U$12-1)),0),0)</f>
        <v>0</v>
      </c>
      <c r="V27" s="52">
        <f>IF(V$12&gt;$C$10,IF($E$9&gt;=V$12,'Contracting-Angebote'!$D$11*('Contracting-Angebote'!$D$12+'Contracting-Angebote'!$D$13*(1+'Projekt-Basisdaten'!$B$30)^(V$12-1)+'Contracting-Angebote'!$D$14*(1+'Projekt-Basisdaten'!$B$31)^(V$12-1)),0),0)</f>
        <v>0</v>
      </c>
      <c r="W27" s="52">
        <f>IF(W$12&gt;$C$10,IF($E$9&gt;=W$12,'Contracting-Angebote'!$D$11*('Contracting-Angebote'!$D$12+'Contracting-Angebote'!$D$13*(1+'Projekt-Basisdaten'!$B$30)^(W$12-1)+'Contracting-Angebote'!$D$14*(1+'Projekt-Basisdaten'!$B$31)^(W$12-1)),0),0)</f>
        <v>0</v>
      </c>
      <c r="X27" s="52">
        <f>IF(X$12&gt;$C$10,IF($E$9&gt;=X$12,'Contracting-Angebote'!$D$11*('Contracting-Angebote'!$D$12+'Contracting-Angebote'!$D$13*(1+'Projekt-Basisdaten'!$B$30)^(X$12-1)+'Contracting-Angebote'!$D$14*(1+'Projekt-Basisdaten'!$B$31)^(X$12-1)),0),0)</f>
        <v>0</v>
      </c>
      <c r="Y27" s="52">
        <f>IF(Y$12&gt;$C$10,IF($E$9&gt;=Y$12,'Contracting-Angebote'!$D$11*('Contracting-Angebote'!$D$12+'Contracting-Angebote'!$D$13*(1+'Projekt-Basisdaten'!$B$30)^(Y$12-1)+'Contracting-Angebote'!$D$14*(1+'Projekt-Basisdaten'!$B$31)^(Y$12-1)),0),0)</f>
        <v>0</v>
      </c>
      <c r="Z27" s="53">
        <f>IF(Z$12&gt;$C$10,IF($E$9&gt;=Z$12,'Contracting-Angebote'!$D$11*('Contracting-Angebote'!$D$12+'Contracting-Angebote'!$D$13*(1+'Projekt-Basisdaten'!$B$30)^(Z$12-1)+'Contracting-Angebote'!$D$14*(1+'Projekt-Basisdaten'!$B$31)^(Z$12-1)),0),0)</f>
        <v>0</v>
      </c>
      <c r="AA27" s="54">
        <f>SUM(E27:Z27)</f>
        <v>0</v>
      </c>
      <c r="AB27" s="71"/>
      <c r="AC27" s="64"/>
    </row>
    <row r="28" spans="1:29" s="60" customFormat="1" ht="12.75" customHeight="1" x14ac:dyDescent="0.2">
      <c r="A28" s="37" t="str">
        <f>A16</f>
        <v>Arbeitskosten</v>
      </c>
      <c r="B28" s="37"/>
      <c r="C28" s="37"/>
      <c r="D28" s="84"/>
      <c r="E28" s="52">
        <f>IF(E$12&gt;$C$10,IF($E$9&gt;=E$12,'Projekt-Basisdaten'!$B$17*'Contracting-Angebote'!$D$18*('Contracting-Angebote'!$D$19+'Contracting-Angebote'!$D$20*(1+'Projekt-Basisdaten'!$B$32)^(E$12-1)+'Contracting-Angebote'!$D$21*(1+'Projekt-Basisdaten'!$B$33)^(E$12-1)+'Contracting-Angebote'!$D$22*(1+'Projekt-Basisdaten'!$B$34)^(E$12-1)+'Contracting-Angebote'!$D$23*(1+'Projekt-Basisdaten'!$B$35)^(E$12-1)),0),0)</f>
        <v>0</v>
      </c>
      <c r="F28" s="52">
        <f>IF(F$12&gt;$C$10,IF($E$9&gt;=F$12,'Projekt-Basisdaten'!$B$17*'Contracting-Angebote'!$D$18*('Contracting-Angebote'!$D$19+'Contracting-Angebote'!$D$20*(1+'Projekt-Basisdaten'!$B$32)^(F$12-1)+'Contracting-Angebote'!$D$21*(1+'Projekt-Basisdaten'!$B$33)^(F$12-1)+'Contracting-Angebote'!$D$22*(1+'Projekt-Basisdaten'!$B$34)^(F$12-1)+'Contracting-Angebote'!$D$23*(1+'Projekt-Basisdaten'!$B$35)^(F$12-1)),0),0)</f>
        <v>0</v>
      </c>
      <c r="G28" s="52">
        <f>IF(G$12&gt;$C$10,IF($E$9&gt;=G$12,'Projekt-Basisdaten'!$B$17*'Contracting-Angebote'!$D$18*('Contracting-Angebote'!$D$19+'Contracting-Angebote'!$D$20*(1+'Projekt-Basisdaten'!$B$32)^(G$12-1)+'Contracting-Angebote'!$D$21*(1+'Projekt-Basisdaten'!$B$33)^(G$12-1)+'Contracting-Angebote'!$D$22*(1+'Projekt-Basisdaten'!$B$34)^(G$12-1)+'Contracting-Angebote'!$D$23*(1+'Projekt-Basisdaten'!$B$35)^(G$12-1)),0),0)</f>
        <v>0</v>
      </c>
      <c r="H28" s="52">
        <f>IF(H$12&gt;$C$10,IF($E$9&gt;=H$12,'Projekt-Basisdaten'!$B$17*'Contracting-Angebote'!$D$18*('Contracting-Angebote'!$D$19+'Contracting-Angebote'!$D$20*(1+'Projekt-Basisdaten'!$B$32)^(H$12-1)+'Contracting-Angebote'!$D$21*(1+'Projekt-Basisdaten'!$B$33)^(H$12-1)+'Contracting-Angebote'!$D$22*(1+'Projekt-Basisdaten'!$B$34)^(H$12-1)+'Contracting-Angebote'!$D$23*(1+'Projekt-Basisdaten'!$B$35)^(H$12-1)),0),0)</f>
        <v>0</v>
      </c>
      <c r="I28" s="52">
        <f>IF(I$12&gt;$C$10,IF($E$9&gt;=I$12,'Projekt-Basisdaten'!$B$17*'Contracting-Angebote'!$D$18*('Contracting-Angebote'!$D$19+'Contracting-Angebote'!$D$20*(1+'Projekt-Basisdaten'!$B$32)^(I$12-1)+'Contracting-Angebote'!$D$21*(1+'Projekt-Basisdaten'!$B$33)^(I$12-1)+'Contracting-Angebote'!$D$22*(1+'Projekt-Basisdaten'!$B$34)^(I$12-1)+'Contracting-Angebote'!$D$23*(1+'Projekt-Basisdaten'!$B$35)^(I$12-1)),0),0)</f>
        <v>0</v>
      </c>
      <c r="J28" s="52">
        <f>IF(J$12&gt;$C$10,IF($E$9&gt;=J$12,'Projekt-Basisdaten'!$B$17*'Contracting-Angebote'!$D$18*('Contracting-Angebote'!$D$19+'Contracting-Angebote'!$D$20*(1+'Projekt-Basisdaten'!$B$32)^(J$12-1)+'Contracting-Angebote'!$D$21*(1+'Projekt-Basisdaten'!$B$33)^(J$12-1)+'Contracting-Angebote'!$D$22*(1+'Projekt-Basisdaten'!$B$34)^(J$12-1)+'Contracting-Angebote'!$D$23*(1+'Projekt-Basisdaten'!$B$35)^(J$12-1)),0),0)</f>
        <v>0</v>
      </c>
      <c r="K28" s="52">
        <f>IF(K$12&gt;$C$10,IF($E$9&gt;=K$12,'Projekt-Basisdaten'!$B$17*'Contracting-Angebote'!$D$18*('Contracting-Angebote'!$D$19+'Contracting-Angebote'!$D$20*(1+'Projekt-Basisdaten'!$B$32)^(K$12-1)+'Contracting-Angebote'!$D$21*(1+'Projekt-Basisdaten'!$B$33)^(K$12-1)+'Contracting-Angebote'!$D$22*(1+'Projekt-Basisdaten'!$B$34)^(K$12-1)+'Contracting-Angebote'!$D$23*(1+'Projekt-Basisdaten'!$B$35)^(K$12-1)),0),0)</f>
        <v>0</v>
      </c>
      <c r="L28" s="52">
        <f>IF(L$12&gt;$C$10,IF($E$9&gt;=L$12,'Projekt-Basisdaten'!$B$17*'Contracting-Angebote'!$D$18*('Contracting-Angebote'!$D$19+'Contracting-Angebote'!$D$20*(1+'Projekt-Basisdaten'!$B$32)^(L$12-1)+'Contracting-Angebote'!$D$21*(1+'Projekt-Basisdaten'!$B$33)^(L$12-1)+'Contracting-Angebote'!$D$22*(1+'Projekt-Basisdaten'!$B$34)^(L$12-1)+'Contracting-Angebote'!$D$23*(1+'Projekt-Basisdaten'!$B$35)^(L$12-1)),0),0)</f>
        <v>0</v>
      </c>
      <c r="M28" s="52">
        <f>IF(M$12&gt;$C$10,IF($E$9&gt;=M$12,'Projekt-Basisdaten'!$B$17*'Contracting-Angebote'!$D$18*('Contracting-Angebote'!$D$19+'Contracting-Angebote'!$D$20*(1+'Projekt-Basisdaten'!$B$32)^(M$12-1)+'Contracting-Angebote'!$D$21*(1+'Projekt-Basisdaten'!$B$33)^(M$12-1)+'Contracting-Angebote'!$D$22*(1+'Projekt-Basisdaten'!$B$34)^(M$12-1)+'Contracting-Angebote'!$D$23*(1+'Projekt-Basisdaten'!$B$35)^(M$12-1)),0),0)</f>
        <v>0</v>
      </c>
      <c r="N28" s="52">
        <f>IF(N$12&gt;$C$10,IF($E$9&gt;=N$12,'Projekt-Basisdaten'!$B$17*'Contracting-Angebote'!$D$18*('Contracting-Angebote'!$D$19+'Contracting-Angebote'!$D$20*(1+'Projekt-Basisdaten'!$B$32)^(N$12-1)+'Contracting-Angebote'!$D$21*(1+'Projekt-Basisdaten'!$B$33)^(N$12-1)+'Contracting-Angebote'!$D$22*(1+'Projekt-Basisdaten'!$B$34)^(N$12-1)+'Contracting-Angebote'!$D$23*(1+'Projekt-Basisdaten'!$B$35)^(N$12-1)),0),0)</f>
        <v>0</v>
      </c>
      <c r="O28" s="52">
        <f>IF(O$12&gt;$C$10,IF($E$9&gt;=O$12,'Projekt-Basisdaten'!$B$17*'Contracting-Angebote'!$D$18*('Contracting-Angebote'!$D$19+'Contracting-Angebote'!$D$20*(1+'Projekt-Basisdaten'!$B$32)^(O$12-1)+'Contracting-Angebote'!$D$21*(1+'Projekt-Basisdaten'!$B$33)^(O$12-1)+'Contracting-Angebote'!$D$22*(1+'Projekt-Basisdaten'!$B$34)^(O$12-1)+'Contracting-Angebote'!$D$23*(1+'Projekt-Basisdaten'!$B$35)^(O$12-1)),0),0)</f>
        <v>0</v>
      </c>
      <c r="P28" s="52">
        <f>IF(P$12&gt;$C$10,IF($E$9&gt;=P$12,'Projekt-Basisdaten'!$B$17*'Contracting-Angebote'!$D$18*('Contracting-Angebote'!$D$19+'Contracting-Angebote'!$D$20*(1+'Projekt-Basisdaten'!$B$32)^(P$12-1)+'Contracting-Angebote'!$D$21*(1+'Projekt-Basisdaten'!$B$33)^(P$12-1)+'Contracting-Angebote'!$D$22*(1+'Projekt-Basisdaten'!$B$34)^(P$12-1)+'Contracting-Angebote'!$D$23*(1+'Projekt-Basisdaten'!$B$35)^(P$12-1)),0),0)</f>
        <v>0</v>
      </c>
      <c r="Q28" s="52">
        <f>IF(Q$12&gt;$C$10,IF($E$9&gt;=Q$12,'Projekt-Basisdaten'!$B$17*'Contracting-Angebote'!$D$18*('Contracting-Angebote'!$D$19+'Contracting-Angebote'!$D$20*(1+'Projekt-Basisdaten'!$B$32)^(Q$12-1)+'Contracting-Angebote'!$D$21*(1+'Projekt-Basisdaten'!$B$33)^(Q$12-1)+'Contracting-Angebote'!$D$22*(1+'Projekt-Basisdaten'!$B$34)^(Q$12-1)+'Contracting-Angebote'!$D$23*(1+'Projekt-Basisdaten'!$B$35)^(Q$12-1)),0),0)</f>
        <v>0</v>
      </c>
      <c r="R28" s="52">
        <f>IF(R$12&gt;$C$10,IF($E$9&gt;=R$12,'Projekt-Basisdaten'!$B$17*'Contracting-Angebote'!$D$18*('Contracting-Angebote'!$D$19+'Contracting-Angebote'!$D$20*(1+'Projekt-Basisdaten'!$B$32)^(R$12-1)+'Contracting-Angebote'!$D$21*(1+'Projekt-Basisdaten'!$B$33)^(R$12-1)+'Contracting-Angebote'!$D$22*(1+'Projekt-Basisdaten'!$B$34)^(R$12-1)+'Contracting-Angebote'!$D$23*(1+'Projekt-Basisdaten'!$B$35)^(R$12-1)),0),0)</f>
        <v>0</v>
      </c>
      <c r="S28" s="52">
        <f>IF(S$12&gt;$C$10,IF($E$9&gt;=S$12,'Projekt-Basisdaten'!$B$17*'Contracting-Angebote'!$D$18*('Contracting-Angebote'!$D$19+'Contracting-Angebote'!$D$20*(1+'Projekt-Basisdaten'!$B$32)^(S$12-1)+'Contracting-Angebote'!$D$21*(1+'Projekt-Basisdaten'!$B$33)^(S$12-1)+'Contracting-Angebote'!$D$22*(1+'Projekt-Basisdaten'!$B$34)^(S$12-1)+'Contracting-Angebote'!$D$23*(1+'Projekt-Basisdaten'!$B$35)^(S$12-1)),0),0)</f>
        <v>0</v>
      </c>
      <c r="T28" s="52">
        <f>IF(T$12&gt;$C$10,IF($E$9&gt;=T$12,'Projekt-Basisdaten'!$B$17*'Contracting-Angebote'!$D$18*('Contracting-Angebote'!$D$19+'Contracting-Angebote'!$D$20*(1+'Projekt-Basisdaten'!$B$32)^(T$12-1)+'Contracting-Angebote'!$D$21*(1+'Projekt-Basisdaten'!$B$33)^(T$12-1)+'Contracting-Angebote'!$D$22*(1+'Projekt-Basisdaten'!$B$34)^(T$12-1)+'Contracting-Angebote'!$D$23*(1+'Projekt-Basisdaten'!$B$35)^(T$12-1)),0),0)</f>
        <v>0</v>
      </c>
      <c r="U28" s="52">
        <f>IF(U$12&gt;$C$10,IF($E$9&gt;=U$12,'Projekt-Basisdaten'!$B$17*'Contracting-Angebote'!$D$18*('Contracting-Angebote'!$D$19+'Contracting-Angebote'!$D$20*(1+'Projekt-Basisdaten'!$B$32)^(U$12-1)+'Contracting-Angebote'!$D$21*(1+'Projekt-Basisdaten'!$B$33)^(U$12-1)+'Contracting-Angebote'!$D$22*(1+'Projekt-Basisdaten'!$B$34)^(U$12-1)+'Contracting-Angebote'!$D$23*(1+'Projekt-Basisdaten'!$B$35)^(U$12-1)),0),0)</f>
        <v>0</v>
      </c>
      <c r="V28" s="52">
        <f>IF(V$12&gt;$C$10,IF($E$9&gt;=V$12,'Projekt-Basisdaten'!$B$17*'Contracting-Angebote'!$D$18*('Contracting-Angebote'!$D$19+'Contracting-Angebote'!$D$20*(1+'Projekt-Basisdaten'!$B$32)^(V$12-1)+'Contracting-Angebote'!$D$21*(1+'Projekt-Basisdaten'!$B$33)^(V$12-1)+'Contracting-Angebote'!$D$22*(1+'Projekt-Basisdaten'!$B$34)^(V$12-1)+'Contracting-Angebote'!$D$23*(1+'Projekt-Basisdaten'!$B$35)^(V$12-1)),0),0)</f>
        <v>0</v>
      </c>
      <c r="W28" s="52">
        <f>IF(W$12&gt;$C$10,IF($E$9&gt;=W$12,'Projekt-Basisdaten'!$B$17*'Contracting-Angebote'!$D$18*('Contracting-Angebote'!$D$19+'Contracting-Angebote'!$D$20*(1+'Projekt-Basisdaten'!$B$32)^(W$12-1)+'Contracting-Angebote'!$D$21*(1+'Projekt-Basisdaten'!$B$33)^(W$12-1)+'Contracting-Angebote'!$D$22*(1+'Projekt-Basisdaten'!$B$34)^(W$12-1)+'Contracting-Angebote'!$D$23*(1+'Projekt-Basisdaten'!$B$35)^(W$12-1)),0),0)</f>
        <v>0</v>
      </c>
      <c r="X28" s="52">
        <f>IF(X$12&gt;$C$10,IF($E$9&gt;=X$12,'Projekt-Basisdaten'!$B$17*'Contracting-Angebote'!$D$18*('Contracting-Angebote'!$D$19+'Contracting-Angebote'!$D$20*(1+'Projekt-Basisdaten'!$B$32)^(X$12-1)+'Contracting-Angebote'!$D$21*(1+'Projekt-Basisdaten'!$B$33)^(X$12-1)+'Contracting-Angebote'!$D$22*(1+'Projekt-Basisdaten'!$B$34)^(X$12-1)+'Contracting-Angebote'!$D$23*(1+'Projekt-Basisdaten'!$B$35)^(X$12-1)),0),0)</f>
        <v>0</v>
      </c>
      <c r="Y28" s="52">
        <f>IF(Y$12&gt;$C$10,IF($E$9&gt;=Y$12,'Projekt-Basisdaten'!$B$17*'Contracting-Angebote'!$D$18*('Contracting-Angebote'!$D$19+'Contracting-Angebote'!$D$20*(1+'Projekt-Basisdaten'!$B$32)^(Y$12-1)+'Contracting-Angebote'!$D$21*(1+'Projekt-Basisdaten'!$B$33)^(Y$12-1)+'Contracting-Angebote'!$D$22*(1+'Projekt-Basisdaten'!$B$34)^(Y$12-1)+'Contracting-Angebote'!$D$23*(1+'Projekt-Basisdaten'!$B$35)^(Y$12-1)),0),0)</f>
        <v>0</v>
      </c>
      <c r="Z28" s="53">
        <f>IF(Z$12&gt;$C$10,IF($E$9&gt;=Z$12,'Projekt-Basisdaten'!$B$17*'Contracting-Angebote'!$D$18*('Contracting-Angebote'!$D$19+'Contracting-Angebote'!$D$20*(1+'Projekt-Basisdaten'!$B$32)^(Z$12-1)+'Contracting-Angebote'!$D$21*(1+'Projekt-Basisdaten'!$B$33)^(Z$12-1)+'Contracting-Angebote'!$D$22*(1+'Projekt-Basisdaten'!$B$34)^(Z$12-1)+'Contracting-Angebote'!$D$23*(1+'Projekt-Basisdaten'!$B$35)^(Z$12-1)),0),0)</f>
        <v>0</v>
      </c>
      <c r="AA28" s="54">
        <f>SUM(E28:Z28)</f>
        <v>0</v>
      </c>
      <c r="AB28" s="71"/>
      <c r="AC28" s="64"/>
    </row>
    <row r="29" spans="1:29" s="60" customFormat="1" ht="12.75" customHeight="1" x14ac:dyDescent="0.2">
      <c r="A29" s="12" t="str">
        <f>A17</f>
        <v>Gesamtkosten</v>
      </c>
      <c r="B29" s="12"/>
      <c r="C29" s="12"/>
      <c r="D29" s="12"/>
      <c r="E29" s="55">
        <f t="shared" ref="E29:Z29" si="4">SUM(E27:E28)</f>
        <v>0</v>
      </c>
      <c r="F29" s="55">
        <f t="shared" si="4"/>
        <v>0</v>
      </c>
      <c r="G29" s="55">
        <f t="shared" si="4"/>
        <v>0</v>
      </c>
      <c r="H29" s="55">
        <f t="shared" si="4"/>
        <v>0</v>
      </c>
      <c r="I29" s="55">
        <f t="shared" si="4"/>
        <v>0</v>
      </c>
      <c r="J29" s="55">
        <f t="shared" si="4"/>
        <v>0</v>
      </c>
      <c r="K29" s="55">
        <f t="shared" si="4"/>
        <v>0</v>
      </c>
      <c r="L29" s="55">
        <f t="shared" si="4"/>
        <v>0</v>
      </c>
      <c r="M29" s="55">
        <f t="shared" si="4"/>
        <v>0</v>
      </c>
      <c r="N29" s="55">
        <f t="shared" si="4"/>
        <v>0</v>
      </c>
      <c r="O29" s="55">
        <f t="shared" si="4"/>
        <v>0</v>
      </c>
      <c r="P29" s="55">
        <f t="shared" si="4"/>
        <v>0</v>
      </c>
      <c r="Q29" s="55">
        <f t="shared" si="4"/>
        <v>0</v>
      </c>
      <c r="R29" s="55">
        <f t="shared" si="4"/>
        <v>0</v>
      </c>
      <c r="S29" s="55">
        <f t="shared" si="4"/>
        <v>0</v>
      </c>
      <c r="T29" s="55">
        <f t="shared" si="4"/>
        <v>0</v>
      </c>
      <c r="U29" s="55">
        <f t="shared" si="4"/>
        <v>0</v>
      </c>
      <c r="V29" s="55">
        <f t="shared" si="4"/>
        <v>0</v>
      </c>
      <c r="W29" s="55">
        <f t="shared" si="4"/>
        <v>0</v>
      </c>
      <c r="X29" s="55">
        <f t="shared" si="4"/>
        <v>0</v>
      </c>
      <c r="Y29" s="55">
        <f t="shared" si="4"/>
        <v>0</v>
      </c>
      <c r="Z29" s="56">
        <f t="shared" si="4"/>
        <v>0</v>
      </c>
      <c r="AA29" s="54">
        <f>SUM(AA27:AA28)</f>
        <v>0</v>
      </c>
      <c r="AB29" s="71"/>
      <c r="AC29" s="64"/>
    </row>
    <row r="30" spans="1:29" s="60" customFormat="1" ht="12.75" customHeight="1" x14ac:dyDescent="0.2">
      <c r="A30" s="14" t="str">
        <f>A18</f>
        <v>Gesamtkosten diskontiert (Barwert)</v>
      </c>
      <c r="B30" s="15"/>
      <c r="C30" s="15"/>
      <c r="D30" s="15"/>
      <c r="E30" s="57">
        <f>E29*(1+'Projekt-Basisdaten'!$B$12)^-E$12</f>
        <v>0</v>
      </c>
      <c r="F30" s="57">
        <f>F29*(1+'Projekt-Basisdaten'!$B$12)^-F$12</f>
        <v>0</v>
      </c>
      <c r="G30" s="57">
        <f>G29*(1+'Projekt-Basisdaten'!$B$12)^-G$12</f>
        <v>0</v>
      </c>
      <c r="H30" s="57">
        <f>H29*(1+'Projekt-Basisdaten'!$B$12)^-H$12</f>
        <v>0</v>
      </c>
      <c r="I30" s="57">
        <f>I29*(1+'Projekt-Basisdaten'!$B$12)^-I$12</f>
        <v>0</v>
      </c>
      <c r="J30" s="57">
        <f>J29*(1+'Projekt-Basisdaten'!$B$12)^-J$12</f>
        <v>0</v>
      </c>
      <c r="K30" s="57">
        <f>K29*(1+'Projekt-Basisdaten'!$B$12)^-K$12</f>
        <v>0</v>
      </c>
      <c r="L30" s="57">
        <f>L29*(1+'Projekt-Basisdaten'!$B$12)^-L$12</f>
        <v>0</v>
      </c>
      <c r="M30" s="57">
        <f>M29*(1+'Projekt-Basisdaten'!$B$12)^-M$12</f>
        <v>0</v>
      </c>
      <c r="N30" s="57">
        <f>N29*(1+'Projekt-Basisdaten'!$B$12)^-N$12</f>
        <v>0</v>
      </c>
      <c r="O30" s="57">
        <f>O29*(1+'Projekt-Basisdaten'!$B$12)^-O$12</f>
        <v>0</v>
      </c>
      <c r="P30" s="57">
        <f>P29*(1+'Projekt-Basisdaten'!$B$12)^-P$12</f>
        <v>0</v>
      </c>
      <c r="Q30" s="57">
        <f>Q29*(1+'Projekt-Basisdaten'!$B$12)^-Q$12</f>
        <v>0</v>
      </c>
      <c r="R30" s="57">
        <f>R29*(1+'Projekt-Basisdaten'!$B$12)^-R$12</f>
        <v>0</v>
      </c>
      <c r="S30" s="57">
        <f>S29*(1+'Projekt-Basisdaten'!$B$12)^-S$12</f>
        <v>0</v>
      </c>
      <c r="T30" s="57">
        <f>T29*(1+'Projekt-Basisdaten'!$B$12)^-T$12</f>
        <v>0</v>
      </c>
      <c r="U30" s="57">
        <f>U29*(1+'Projekt-Basisdaten'!$B$12)^-U$12</f>
        <v>0</v>
      </c>
      <c r="V30" s="57">
        <f>V29*(1+'Projekt-Basisdaten'!$B$12)^-V$12</f>
        <v>0</v>
      </c>
      <c r="W30" s="57">
        <f>W29*(1+'Projekt-Basisdaten'!$B$12)^-W$12</f>
        <v>0</v>
      </c>
      <c r="X30" s="57">
        <f>X29*(1+'Projekt-Basisdaten'!$B$12)^-X$12</f>
        <v>0</v>
      </c>
      <c r="Y30" s="57">
        <f>Y29*(1+'Projekt-Basisdaten'!$B$12)^-Y$12</f>
        <v>0</v>
      </c>
      <c r="Z30" s="57">
        <f>Z29*(1+'Projekt-Basisdaten'!$B$12)^-Z$12</f>
        <v>0</v>
      </c>
      <c r="AA30" s="58">
        <f>SUM(E30:Z30)</f>
        <v>0</v>
      </c>
      <c r="AB30" s="66" t="e">
        <f>AA30/AA60</f>
        <v>#DIV/0!</v>
      </c>
      <c r="AC30" s="64"/>
    </row>
    <row r="31" spans="1:29" s="60" customFormat="1" ht="12.75" customHeight="1" x14ac:dyDescent="0.2">
      <c r="A31" s="78"/>
      <c r="B31" s="78"/>
      <c r="C31" s="78"/>
      <c r="D31" s="78"/>
      <c r="E31" s="77"/>
      <c r="F31" s="77"/>
      <c r="G31" s="77"/>
      <c r="H31" s="77"/>
      <c r="I31" s="77"/>
      <c r="J31" s="77"/>
      <c r="K31" s="77"/>
      <c r="L31" s="77"/>
      <c r="M31" s="77"/>
      <c r="N31" s="77"/>
      <c r="O31" s="77"/>
      <c r="P31" s="77"/>
      <c r="Q31" s="77"/>
      <c r="R31" s="77"/>
      <c r="S31" s="77"/>
      <c r="T31" s="77"/>
      <c r="U31" s="77"/>
      <c r="V31" s="77"/>
      <c r="W31" s="77"/>
      <c r="X31" s="77"/>
      <c r="Y31" s="77"/>
      <c r="Z31" s="77"/>
      <c r="AA31" s="73"/>
      <c r="AB31" s="71"/>
      <c r="AC31" s="64"/>
    </row>
    <row r="32" spans="1:29" s="60" customFormat="1" ht="12.75" customHeight="1" x14ac:dyDescent="0.2">
      <c r="A32" s="75" t="str">
        <f>'Contracting-Angebote'!E$9</f>
        <v>Bieter D</v>
      </c>
      <c r="B32" s="75"/>
      <c r="C32" s="75"/>
      <c r="D32" s="75"/>
      <c r="E32" s="69"/>
      <c r="F32" s="69"/>
      <c r="G32" s="69"/>
      <c r="H32" s="69"/>
      <c r="I32" s="69"/>
      <c r="J32" s="69"/>
      <c r="K32" s="69"/>
      <c r="L32" s="69"/>
      <c r="M32" s="69"/>
      <c r="N32" s="69"/>
      <c r="O32" s="69"/>
      <c r="P32" s="69"/>
      <c r="Q32" s="69"/>
      <c r="R32" s="69"/>
      <c r="S32" s="69"/>
      <c r="T32" s="69"/>
      <c r="U32" s="69"/>
      <c r="V32" s="69"/>
      <c r="W32" s="69"/>
      <c r="X32" s="69"/>
      <c r="Y32" s="69"/>
      <c r="Z32" s="69"/>
      <c r="AA32" s="74"/>
      <c r="AB32" s="71"/>
      <c r="AC32" s="64"/>
    </row>
    <row r="33" spans="1:29" s="60" customFormat="1" ht="12.75" customHeight="1" x14ac:dyDescent="0.2">
      <c r="A33" s="12" t="str">
        <f>A15</f>
        <v>Leistungskosten</v>
      </c>
      <c r="B33" s="37"/>
      <c r="C33" s="37"/>
      <c r="D33" s="84"/>
      <c r="E33" s="52">
        <f>IF(E$12&gt;$C$10,IF($E$9&gt;=E$12,'Contracting-Angebote'!$E$11*('Contracting-Angebote'!$E$12+'Contracting-Angebote'!$E$13*(1+'Projekt-Basisdaten'!$B$30)^(E$12-1)+'Contracting-Angebote'!$E$14*(1+'Projekt-Basisdaten'!$B$31)^(E$12-1)),0),0)</f>
        <v>0</v>
      </c>
      <c r="F33" s="52">
        <f>IF(F$12&gt;$C$10,IF($E$9&gt;=F$12,'Contracting-Angebote'!$E$11*('Contracting-Angebote'!$E$12+'Contracting-Angebote'!$E$13*(1+'Projekt-Basisdaten'!$B$30)^(F$12-1)+'Contracting-Angebote'!$E$14*(1+'Projekt-Basisdaten'!$B$31)^(F$12-1)),0),0)</f>
        <v>0</v>
      </c>
      <c r="G33" s="52">
        <f>IF(G$12&gt;$C$10,IF($E$9&gt;=G$12,'Contracting-Angebote'!$E$11*('Contracting-Angebote'!$E$12+'Contracting-Angebote'!$E$13*(1+'Projekt-Basisdaten'!$B$30)^(G$12-1)+'Contracting-Angebote'!$E$14*(1+'Projekt-Basisdaten'!$B$31)^(G$12-1)),0),0)</f>
        <v>0</v>
      </c>
      <c r="H33" s="52">
        <f>IF(H$12&gt;$C$10,IF($E$9&gt;=H$12,'Contracting-Angebote'!$E$11*('Contracting-Angebote'!$E$12+'Contracting-Angebote'!$E$13*(1+'Projekt-Basisdaten'!$B$30)^(H$12-1)+'Contracting-Angebote'!$E$14*(1+'Projekt-Basisdaten'!$B$31)^(H$12-1)),0),0)</f>
        <v>0</v>
      </c>
      <c r="I33" s="52">
        <f>IF(I$12&gt;$C$10,IF($E$9&gt;=I$12,'Contracting-Angebote'!$E$11*('Contracting-Angebote'!$E$12+'Contracting-Angebote'!$E$13*(1+'Projekt-Basisdaten'!$B$30)^(I$12-1)+'Contracting-Angebote'!$E$14*(1+'Projekt-Basisdaten'!$B$31)^(I$12-1)),0),0)</f>
        <v>0</v>
      </c>
      <c r="J33" s="52">
        <f>IF(J$12&gt;$C$10,IF($E$9&gt;=J$12,'Contracting-Angebote'!$E$11*('Contracting-Angebote'!$E$12+'Contracting-Angebote'!$E$13*(1+'Projekt-Basisdaten'!$B$30)^(J$12-1)+'Contracting-Angebote'!$E$14*(1+'Projekt-Basisdaten'!$B$31)^(J$12-1)),0),0)</f>
        <v>0</v>
      </c>
      <c r="K33" s="52">
        <f>IF(K$12&gt;$C$10,IF($E$9&gt;=K$12,'Contracting-Angebote'!$E$11*('Contracting-Angebote'!$E$12+'Contracting-Angebote'!$E$13*(1+'Projekt-Basisdaten'!$B$30)^(K$12-1)+'Contracting-Angebote'!$E$14*(1+'Projekt-Basisdaten'!$B$31)^(K$12-1)),0),0)</f>
        <v>0</v>
      </c>
      <c r="L33" s="52">
        <f>IF(L$12&gt;$C$10,IF($E$9&gt;=L$12,'Contracting-Angebote'!$E$11*('Contracting-Angebote'!$E$12+'Contracting-Angebote'!$E$13*(1+'Projekt-Basisdaten'!$B$30)^(L$12-1)+'Contracting-Angebote'!$E$14*(1+'Projekt-Basisdaten'!$B$31)^(L$12-1)),0),0)</f>
        <v>0</v>
      </c>
      <c r="M33" s="52">
        <f>IF(M$12&gt;$C$10,IF($E$9&gt;=M$12,'Contracting-Angebote'!$E$11*('Contracting-Angebote'!$E$12+'Contracting-Angebote'!$E$13*(1+'Projekt-Basisdaten'!$B$30)^(M$12-1)+'Contracting-Angebote'!$E$14*(1+'Projekt-Basisdaten'!$B$31)^(M$12-1)),0),0)</f>
        <v>0</v>
      </c>
      <c r="N33" s="52">
        <f>IF(N$12&gt;$C$10,IF($E$9&gt;=N$12,'Contracting-Angebote'!$E$11*('Contracting-Angebote'!$E$12+'Contracting-Angebote'!$E$13*(1+'Projekt-Basisdaten'!$B$30)^(N$12-1)+'Contracting-Angebote'!$E$14*(1+'Projekt-Basisdaten'!$B$31)^(N$12-1)),0),0)</f>
        <v>0</v>
      </c>
      <c r="O33" s="52">
        <f>IF(O$12&gt;$C$10,IF($E$9&gt;=O$12,'Contracting-Angebote'!$E$11*('Contracting-Angebote'!$E$12+'Contracting-Angebote'!$E$13*(1+'Projekt-Basisdaten'!$B$30)^(O$12-1)+'Contracting-Angebote'!$E$14*(1+'Projekt-Basisdaten'!$B$31)^(O$12-1)),0),0)</f>
        <v>0</v>
      </c>
      <c r="P33" s="52">
        <f>IF(P$12&gt;$C$10,IF($E$9&gt;=P$12,'Contracting-Angebote'!$E$11*('Contracting-Angebote'!$E$12+'Contracting-Angebote'!$E$13*(1+'Projekt-Basisdaten'!$B$30)^(P$12-1)+'Contracting-Angebote'!$E$14*(1+'Projekt-Basisdaten'!$B$31)^(P$12-1)),0),0)</f>
        <v>0</v>
      </c>
      <c r="Q33" s="52">
        <f>IF(Q$12&gt;$C$10,IF($E$9&gt;=Q$12,'Contracting-Angebote'!$E$11*('Contracting-Angebote'!$E$12+'Contracting-Angebote'!$E$13*(1+'Projekt-Basisdaten'!$B$30)^(Q$12-1)+'Contracting-Angebote'!$E$14*(1+'Projekt-Basisdaten'!$B$31)^(Q$12-1)),0),0)</f>
        <v>0</v>
      </c>
      <c r="R33" s="52">
        <f>IF(R$12&gt;$C$10,IF($E$9&gt;=R$12,'Contracting-Angebote'!$E$11*('Contracting-Angebote'!$E$12+'Contracting-Angebote'!$E$13*(1+'Projekt-Basisdaten'!$B$30)^(R$12-1)+'Contracting-Angebote'!$E$14*(1+'Projekt-Basisdaten'!$B$31)^(R$12-1)),0),0)</f>
        <v>0</v>
      </c>
      <c r="S33" s="52">
        <f>IF(S$12&gt;$C$10,IF($E$9&gt;=S$12,'Contracting-Angebote'!$E$11*('Contracting-Angebote'!$E$12+'Contracting-Angebote'!$E$13*(1+'Projekt-Basisdaten'!$B$30)^(S$12-1)+'Contracting-Angebote'!$E$14*(1+'Projekt-Basisdaten'!$B$31)^(S$12-1)),0),0)</f>
        <v>0</v>
      </c>
      <c r="T33" s="52">
        <f>IF(T$12&gt;$C$10,IF($E$9&gt;=T$12,'Contracting-Angebote'!$E$11*('Contracting-Angebote'!$E$12+'Contracting-Angebote'!$E$13*(1+'Projekt-Basisdaten'!$B$30)^(T$12-1)+'Contracting-Angebote'!$E$14*(1+'Projekt-Basisdaten'!$B$31)^(T$12-1)),0),0)</f>
        <v>0</v>
      </c>
      <c r="U33" s="52">
        <f>IF(U$12&gt;$C$10,IF($E$9&gt;=U$12,'Contracting-Angebote'!$E$11*('Contracting-Angebote'!$E$12+'Contracting-Angebote'!$E$13*(1+'Projekt-Basisdaten'!$B$30)^(U$12-1)+'Contracting-Angebote'!$E$14*(1+'Projekt-Basisdaten'!$B$31)^(U$12-1)),0),0)</f>
        <v>0</v>
      </c>
      <c r="V33" s="52">
        <f>IF(V$12&gt;$C$10,IF($E$9&gt;=V$12,'Contracting-Angebote'!$E$11*('Contracting-Angebote'!$E$12+'Contracting-Angebote'!$E$13*(1+'Projekt-Basisdaten'!$B$30)^(V$12-1)+'Contracting-Angebote'!$E$14*(1+'Projekt-Basisdaten'!$B$31)^(V$12-1)),0),0)</f>
        <v>0</v>
      </c>
      <c r="W33" s="52">
        <f>IF(W$12&gt;$C$10,IF($E$9&gt;=W$12,'Contracting-Angebote'!$E$11*('Contracting-Angebote'!$E$12+'Contracting-Angebote'!$E$13*(1+'Projekt-Basisdaten'!$B$30)^(W$12-1)+'Contracting-Angebote'!$E$14*(1+'Projekt-Basisdaten'!$B$31)^(W$12-1)),0),0)</f>
        <v>0</v>
      </c>
      <c r="X33" s="52">
        <f>IF(X$12&gt;$C$10,IF($E$9&gt;=X$12,'Contracting-Angebote'!$E$11*('Contracting-Angebote'!$E$12+'Contracting-Angebote'!$E$13*(1+'Projekt-Basisdaten'!$B$30)^(X$12-1)+'Contracting-Angebote'!$E$14*(1+'Projekt-Basisdaten'!$B$31)^(X$12-1)),0),0)</f>
        <v>0</v>
      </c>
      <c r="Y33" s="52">
        <f>IF(Y$12&gt;$C$10,IF($E$9&gt;=Y$12,'Contracting-Angebote'!$E$11*('Contracting-Angebote'!$E$12+'Contracting-Angebote'!$E$13*(1+'Projekt-Basisdaten'!$B$30)^(Y$12-1)+'Contracting-Angebote'!$E$14*(1+'Projekt-Basisdaten'!$B$31)^(Y$12-1)),0),0)</f>
        <v>0</v>
      </c>
      <c r="Z33" s="53">
        <f>IF(Z$12&gt;$C$10,IF($E$9&gt;=Z$12,'Contracting-Angebote'!$E$11*('Contracting-Angebote'!$E$12+'Contracting-Angebote'!$E$13*(1+'Projekt-Basisdaten'!$B$30)^(Z$12-1)+'Contracting-Angebote'!$E$14*(1+'Projekt-Basisdaten'!$B$31)^(Z$12-1)),0),0)</f>
        <v>0</v>
      </c>
      <c r="AA33" s="54">
        <f>SUM(E33:Z33)</f>
        <v>0</v>
      </c>
      <c r="AB33" s="71"/>
      <c r="AC33" s="64"/>
    </row>
    <row r="34" spans="1:29" s="60" customFormat="1" ht="12.75" customHeight="1" x14ac:dyDescent="0.2">
      <c r="A34" s="12" t="str">
        <f>A16</f>
        <v>Arbeitskosten</v>
      </c>
      <c r="B34" s="37"/>
      <c r="C34" s="37"/>
      <c r="D34" s="84"/>
      <c r="E34" s="52">
        <f>IF(E$12&gt;$C$10,IF($E$9&gt;=E$12,'Projekt-Basisdaten'!$B$17*'Contracting-Angebote'!$E$18*('Contracting-Angebote'!$E$19+'Contracting-Angebote'!$E$20*(1+'Projekt-Basisdaten'!$B$32)^(E$12-1)+'Contracting-Angebote'!$E$21*(1+'Projekt-Basisdaten'!$B$33)^(E$12-1)+'Contracting-Angebote'!$E$22*(1+'Projekt-Basisdaten'!$B$34)^(E$12-1)+'Contracting-Angebote'!$E$23*(1+'Projekt-Basisdaten'!$B$35)^(E$12-1)),0),0)</f>
        <v>0</v>
      </c>
      <c r="F34" s="52">
        <f>IF(F$12&gt;$C$10,IF($E$9&gt;=F$12,'Projekt-Basisdaten'!$B$17*'Contracting-Angebote'!$E$18*('Contracting-Angebote'!$E$19+'Contracting-Angebote'!$E$20*(1+'Projekt-Basisdaten'!$B$32)^(F$12-1)+'Contracting-Angebote'!$E$21*(1+'Projekt-Basisdaten'!$B$33)^(F$12-1)+'Contracting-Angebote'!$E$22*(1+'Projekt-Basisdaten'!$B$34)^(F$12-1)+'Contracting-Angebote'!$E$23*(1+'Projekt-Basisdaten'!$B$35)^(F$12-1)),0),0)</f>
        <v>0</v>
      </c>
      <c r="G34" s="52">
        <f>IF(G$12&gt;$C$10,IF($E$9&gt;=G$12,'Projekt-Basisdaten'!$B$17*'Contracting-Angebote'!$E$18*('Contracting-Angebote'!$E$19+'Contracting-Angebote'!$E$20*(1+'Projekt-Basisdaten'!$B$32)^(G$12-1)+'Contracting-Angebote'!$E$21*(1+'Projekt-Basisdaten'!$B$33)^(G$12-1)+'Contracting-Angebote'!$E$22*(1+'Projekt-Basisdaten'!$B$34)^(G$12-1)+'Contracting-Angebote'!$E$23*(1+'Projekt-Basisdaten'!$B$35)^(G$12-1)),0),0)</f>
        <v>0</v>
      </c>
      <c r="H34" s="52">
        <f>IF(H$12&gt;$C$10,IF($E$9&gt;=H$12,'Projekt-Basisdaten'!$B$17*'Contracting-Angebote'!$E$18*('Contracting-Angebote'!$E$19+'Contracting-Angebote'!$E$20*(1+'Projekt-Basisdaten'!$B$32)^(H$12-1)+'Contracting-Angebote'!$E$21*(1+'Projekt-Basisdaten'!$B$33)^(H$12-1)+'Contracting-Angebote'!$E$22*(1+'Projekt-Basisdaten'!$B$34)^(H$12-1)+'Contracting-Angebote'!$E$23*(1+'Projekt-Basisdaten'!$B$35)^(H$12-1)),0),0)</f>
        <v>0</v>
      </c>
      <c r="I34" s="52">
        <f>IF(I$12&gt;$C$10,IF($E$9&gt;=I$12,'Projekt-Basisdaten'!$B$17*'Contracting-Angebote'!$E$18*('Contracting-Angebote'!$E$19+'Contracting-Angebote'!$E$20*(1+'Projekt-Basisdaten'!$B$32)^(I$12-1)+'Contracting-Angebote'!$E$21*(1+'Projekt-Basisdaten'!$B$33)^(I$12-1)+'Contracting-Angebote'!$E$22*(1+'Projekt-Basisdaten'!$B$34)^(I$12-1)+'Contracting-Angebote'!$E$23*(1+'Projekt-Basisdaten'!$B$35)^(I$12-1)),0),0)</f>
        <v>0</v>
      </c>
      <c r="J34" s="52">
        <f>IF(J$12&gt;$C$10,IF($E$9&gt;=J$12,'Projekt-Basisdaten'!$B$17*'Contracting-Angebote'!$E$18*('Contracting-Angebote'!$E$19+'Contracting-Angebote'!$E$20*(1+'Projekt-Basisdaten'!$B$32)^(J$12-1)+'Contracting-Angebote'!$E$21*(1+'Projekt-Basisdaten'!$B$33)^(J$12-1)+'Contracting-Angebote'!$E$22*(1+'Projekt-Basisdaten'!$B$34)^(J$12-1)+'Contracting-Angebote'!$E$23*(1+'Projekt-Basisdaten'!$B$35)^(J$12-1)),0),0)</f>
        <v>0</v>
      </c>
      <c r="K34" s="52">
        <f>IF(K$12&gt;$C$10,IF($E$9&gt;=K$12,'Projekt-Basisdaten'!$B$17*'Contracting-Angebote'!$E$18*('Contracting-Angebote'!$E$19+'Contracting-Angebote'!$E$20*(1+'Projekt-Basisdaten'!$B$32)^(K$12-1)+'Contracting-Angebote'!$E$21*(1+'Projekt-Basisdaten'!$B$33)^(K$12-1)+'Contracting-Angebote'!$E$22*(1+'Projekt-Basisdaten'!$B$34)^(K$12-1)+'Contracting-Angebote'!$E$23*(1+'Projekt-Basisdaten'!$B$35)^(K$12-1)),0),0)</f>
        <v>0</v>
      </c>
      <c r="L34" s="52">
        <f>IF(L$12&gt;$C$10,IF($E$9&gt;=L$12,'Projekt-Basisdaten'!$B$17*'Contracting-Angebote'!$E$18*('Contracting-Angebote'!$E$19+'Contracting-Angebote'!$E$20*(1+'Projekt-Basisdaten'!$B$32)^(L$12-1)+'Contracting-Angebote'!$E$21*(1+'Projekt-Basisdaten'!$B$33)^(L$12-1)+'Contracting-Angebote'!$E$22*(1+'Projekt-Basisdaten'!$B$34)^(L$12-1)+'Contracting-Angebote'!$E$23*(1+'Projekt-Basisdaten'!$B$35)^(L$12-1)),0),0)</f>
        <v>0</v>
      </c>
      <c r="M34" s="52">
        <f>IF(M$12&gt;$C$10,IF($E$9&gt;=M$12,'Projekt-Basisdaten'!$B$17*'Contracting-Angebote'!$E$18*('Contracting-Angebote'!$E$19+'Contracting-Angebote'!$E$20*(1+'Projekt-Basisdaten'!$B$32)^(M$12-1)+'Contracting-Angebote'!$E$21*(1+'Projekt-Basisdaten'!$B$33)^(M$12-1)+'Contracting-Angebote'!$E$22*(1+'Projekt-Basisdaten'!$B$34)^(M$12-1)+'Contracting-Angebote'!$E$23*(1+'Projekt-Basisdaten'!$B$35)^(M$12-1)),0),0)</f>
        <v>0</v>
      </c>
      <c r="N34" s="52">
        <f>IF(N$12&gt;$C$10,IF($E$9&gt;=N$12,'Projekt-Basisdaten'!$B$17*'Contracting-Angebote'!$E$18*('Contracting-Angebote'!$E$19+'Contracting-Angebote'!$E$20*(1+'Projekt-Basisdaten'!$B$32)^(N$12-1)+'Contracting-Angebote'!$E$21*(1+'Projekt-Basisdaten'!$B$33)^(N$12-1)+'Contracting-Angebote'!$E$22*(1+'Projekt-Basisdaten'!$B$34)^(N$12-1)+'Contracting-Angebote'!$E$23*(1+'Projekt-Basisdaten'!$B$35)^(N$12-1)),0),0)</f>
        <v>0</v>
      </c>
      <c r="O34" s="52">
        <f>IF(O$12&gt;$C$10,IF($E$9&gt;=O$12,'Projekt-Basisdaten'!$B$17*'Contracting-Angebote'!$E$18*('Contracting-Angebote'!$E$19+'Contracting-Angebote'!$E$20*(1+'Projekt-Basisdaten'!$B$32)^(O$12-1)+'Contracting-Angebote'!$E$21*(1+'Projekt-Basisdaten'!$B$33)^(O$12-1)+'Contracting-Angebote'!$E$22*(1+'Projekt-Basisdaten'!$B$34)^(O$12-1)+'Contracting-Angebote'!$E$23*(1+'Projekt-Basisdaten'!$B$35)^(O$12-1)),0),0)</f>
        <v>0</v>
      </c>
      <c r="P34" s="52">
        <f>IF(P$12&gt;$C$10,IF($E$9&gt;=P$12,'Projekt-Basisdaten'!$B$17*'Contracting-Angebote'!$E$18*('Contracting-Angebote'!$E$19+'Contracting-Angebote'!$E$20*(1+'Projekt-Basisdaten'!$B$32)^(P$12-1)+'Contracting-Angebote'!$E$21*(1+'Projekt-Basisdaten'!$B$33)^(P$12-1)+'Contracting-Angebote'!$E$22*(1+'Projekt-Basisdaten'!$B$34)^(P$12-1)+'Contracting-Angebote'!$E$23*(1+'Projekt-Basisdaten'!$B$35)^(P$12-1)),0),0)</f>
        <v>0</v>
      </c>
      <c r="Q34" s="52">
        <f>IF(Q$12&gt;$C$10,IF($E$9&gt;=Q$12,'Projekt-Basisdaten'!$B$17*'Contracting-Angebote'!$E$18*('Contracting-Angebote'!$E$19+'Contracting-Angebote'!$E$20*(1+'Projekt-Basisdaten'!$B$32)^(Q$12-1)+'Contracting-Angebote'!$E$21*(1+'Projekt-Basisdaten'!$B$33)^(Q$12-1)+'Contracting-Angebote'!$E$22*(1+'Projekt-Basisdaten'!$B$34)^(Q$12-1)+'Contracting-Angebote'!$E$23*(1+'Projekt-Basisdaten'!$B$35)^(Q$12-1)),0),0)</f>
        <v>0</v>
      </c>
      <c r="R34" s="52">
        <f>IF(R$12&gt;$C$10,IF($E$9&gt;=R$12,'Projekt-Basisdaten'!$B$17*'Contracting-Angebote'!$E$18*('Contracting-Angebote'!$E$19+'Contracting-Angebote'!$E$20*(1+'Projekt-Basisdaten'!$B$32)^(R$12-1)+'Contracting-Angebote'!$E$21*(1+'Projekt-Basisdaten'!$B$33)^(R$12-1)+'Contracting-Angebote'!$E$22*(1+'Projekt-Basisdaten'!$B$34)^(R$12-1)+'Contracting-Angebote'!$E$23*(1+'Projekt-Basisdaten'!$B$35)^(R$12-1)),0),0)</f>
        <v>0</v>
      </c>
      <c r="S34" s="52">
        <f>IF(S$12&gt;$C$10,IF($E$9&gt;=S$12,'Projekt-Basisdaten'!$B$17*'Contracting-Angebote'!$E$18*('Contracting-Angebote'!$E$19+'Contracting-Angebote'!$E$20*(1+'Projekt-Basisdaten'!$B$32)^(S$12-1)+'Contracting-Angebote'!$E$21*(1+'Projekt-Basisdaten'!$B$33)^(S$12-1)+'Contracting-Angebote'!$E$22*(1+'Projekt-Basisdaten'!$B$34)^(S$12-1)+'Contracting-Angebote'!$E$23*(1+'Projekt-Basisdaten'!$B$35)^(S$12-1)),0),0)</f>
        <v>0</v>
      </c>
      <c r="T34" s="52">
        <f>IF(T$12&gt;$C$10,IF($E$9&gt;=T$12,'Projekt-Basisdaten'!$B$17*'Contracting-Angebote'!$E$18*('Contracting-Angebote'!$E$19+'Contracting-Angebote'!$E$20*(1+'Projekt-Basisdaten'!$B$32)^(T$12-1)+'Contracting-Angebote'!$E$21*(1+'Projekt-Basisdaten'!$B$33)^(T$12-1)+'Contracting-Angebote'!$E$22*(1+'Projekt-Basisdaten'!$B$34)^(T$12-1)+'Contracting-Angebote'!$E$23*(1+'Projekt-Basisdaten'!$B$35)^(T$12-1)),0),0)</f>
        <v>0</v>
      </c>
      <c r="U34" s="52">
        <f>IF(U$12&gt;$C$10,IF($E$9&gt;=U$12,'Projekt-Basisdaten'!$B$17*'Contracting-Angebote'!$E$18*('Contracting-Angebote'!$E$19+'Contracting-Angebote'!$E$20*(1+'Projekt-Basisdaten'!$B$32)^(U$12-1)+'Contracting-Angebote'!$E$21*(1+'Projekt-Basisdaten'!$B$33)^(U$12-1)+'Contracting-Angebote'!$E$22*(1+'Projekt-Basisdaten'!$B$34)^(U$12-1)+'Contracting-Angebote'!$E$23*(1+'Projekt-Basisdaten'!$B$35)^(U$12-1)),0),0)</f>
        <v>0</v>
      </c>
      <c r="V34" s="52">
        <f>IF(V$12&gt;$C$10,IF($E$9&gt;=V$12,'Projekt-Basisdaten'!$B$17*'Contracting-Angebote'!$E$18*('Contracting-Angebote'!$E$19+'Contracting-Angebote'!$E$20*(1+'Projekt-Basisdaten'!$B$32)^(V$12-1)+'Contracting-Angebote'!$E$21*(1+'Projekt-Basisdaten'!$B$33)^(V$12-1)+'Contracting-Angebote'!$E$22*(1+'Projekt-Basisdaten'!$B$34)^(V$12-1)+'Contracting-Angebote'!$E$23*(1+'Projekt-Basisdaten'!$B$35)^(V$12-1)),0),0)</f>
        <v>0</v>
      </c>
      <c r="W34" s="52">
        <f>IF(W$12&gt;$C$10,IF($E$9&gt;=W$12,'Projekt-Basisdaten'!$B$17*'Contracting-Angebote'!$E$18*('Contracting-Angebote'!$E$19+'Contracting-Angebote'!$E$20*(1+'Projekt-Basisdaten'!$B$32)^(W$12-1)+'Contracting-Angebote'!$E$21*(1+'Projekt-Basisdaten'!$B$33)^(W$12-1)+'Contracting-Angebote'!$E$22*(1+'Projekt-Basisdaten'!$B$34)^(W$12-1)+'Contracting-Angebote'!$E$23*(1+'Projekt-Basisdaten'!$B$35)^(W$12-1)),0),0)</f>
        <v>0</v>
      </c>
      <c r="X34" s="52">
        <f>IF(X$12&gt;$C$10,IF($E$9&gt;=X$12,'Projekt-Basisdaten'!$B$17*'Contracting-Angebote'!$E$18*('Contracting-Angebote'!$E$19+'Contracting-Angebote'!$E$20*(1+'Projekt-Basisdaten'!$B$32)^(X$12-1)+'Contracting-Angebote'!$E$21*(1+'Projekt-Basisdaten'!$B$33)^(X$12-1)+'Contracting-Angebote'!$E$22*(1+'Projekt-Basisdaten'!$B$34)^(X$12-1)+'Contracting-Angebote'!$E$23*(1+'Projekt-Basisdaten'!$B$35)^(X$12-1)),0),0)</f>
        <v>0</v>
      </c>
      <c r="Y34" s="52">
        <f>IF(Y$12&gt;$C$10,IF($E$9&gt;=Y$12,'Projekt-Basisdaten'!$B$17*'Contracting-Angebote'!$E$18*('Contracting-Angebote'!$E$19+'Contracting-Angebote'!$E$20*(1+'Projekt-Basisdaten'!$B$32)^(Y$12-1)+'Contracting-Angebote'!$E$21*(1+'Projekt-Basisdaten'!$B$33)^(Y$12-1)+'Contracting-Angebote'!$E$22*(1+'Projekt-Basisdaten'!$B$34)^(Y$12-1)+'Contracting-Angebote'!$E$23*(1+'Projekt-Basisdaten'!$B$35)^(Y$12-1)),0),0)</f>
        <v>0</v>
      </c>
      <c r="Z34" s="53">
        <f>IF(Z$12&gt;$C$10,IF($E$9&gt;=Z$12,'Projekt-Basisdaten'!$B$17*'Contracting-Angebote'!$E$18*('Contracting-Angebote'!$E$19+'Contracting-Angebote'!$E$20*(1+'Projekt-Basisdaten'!$B$32)^(Z$12-1)+'Contracting-Angebote'!$E$21*(1+'Projekt-Basisdaten'!$B$33)^(Z$12-1)+'Contracting-Angebote'!$E$22*(1+'Projekt-Basisdaten'!$B$34)^(Z$12-1)+'Contracting-Angebote'!$E$23*(1+'Projekt-Basisdaten'!$B$35)^(Z$12-1)),0),0)</f>
        <v>0</v>
      </c>
      <c r="AA34" s="54">
        <f>SUM(E34:Z34)</f>
        <v>0</v>
      </c>
      <c r="AB34" s="71"/>
      <c r="AC34" s="64"/>
    </row>
    <row r="35" spans="1:29" s="60" customFormat="1" ht="12.75" customHeight="1" x14ac:dyDescent="0.2">
      <c r="A35" s="12" t="str">
        <f>A17</f>
        <v>Gesamtkosten</v>
      </c>
      <c r="B35" s="12"/>
      <c r="C35" s="12"/>
      <c r="D35" s="12"/>
      <c r="E35" s="55">
        <f t="shared" ref="E35:Z35" si="5">E33+E34</f>
        <v>0</v>
      </c>
      <c r="F35" s="55">
        <f t="shared" si="5"/>
        <v>0</v>
      </c>
      <c r="G35" s="55">
        <f t="shared" si="5"/>
        <v>0</v>
      </c>
      <c r="H35" s="55">
        <f t="shared" si="5"/>
        <v>0</v>
      </c>
      <c r="I35" s="55">
        <f t="shared" si="5"/>
        <v>0</v>
      </c>
      <c r="J35" s="55">
        <f t="shared" si="5"/>
        <v>0</v>
      </c>
      <c r="K35" s="55">
        <f t="shared" si="5"/>
        <v>0</v>
      </c>
      <c r="L35" s="55">
        <f t="shared" si="5"/>
        <v>0</v>
      </c>
      <c r="M35" s="55">
        <f t="shared" si="5"/>
        <v>0</v>
      </c>
      <c r="N35" s="55">
        <f t="shared" si="5"/>
        <v>0</v>
      </c>
      <c r="O35" s="55">
        <f t="shared" si="5"/>
        <v>0</v>
      </c>
      <c r="P35" s="55">
        <f t="shared" si="5"/>
        <v>0</v>
      </c>
      <c r="Q35" s="55">
        <f t="shared" si="5"/>
        <v>0</v>
      </c>
      <c r="R35" s="55">
        <f t="shared" si="5"/>
        <v>0</v>
      </c>
      <c r="S35" s="55">
        <f t="shared" si="5"/>
        <v>0</v>
      </c>
      <c r="T35" s="55">
        <f t="shared" si="5"/>
        <v>0</v>
      </c>
      <c r="U35" s="55">
        <f t="shared" si="5"/>
        <v>0</v>
      </c>
      <c r="V35" s="55">
        <f t="shared" si="5"/>
        <v>0</v>
      </c>
      <c r="W35" s="55">
        <f t="shared" si="5"/>
        <v>0</v>
      </c>
      <c r="X35" s="55">
        <f t="shared" si="5"/>
        <v>0</v>
      </c>
      <c r="Y35" s="55">
        <f t="shared" si="5"/>
        <v>0</v>
      </c>
      <c r="Z35" s="56">
        <f t="shared" si="5"/>
        <v>0</v>
      </c>
      <c r="AA35" s="54">
        <f>SUM(AA33:AA34)</f>
        <v>0</v>
      </c>
      <c r="AB35" s="71"/>
      <c r="AC35" s="64"/>
    </row>
    <row r="36" spans="1:29" s="60" customFormat="1" ht="12.75" customHeight="1" x14ac:dyDescent="0.2">
      <c r="A36" s="15" t="str">
        <f>A18</f>
        <v>Gesamtkosten diskontiert (Barwert)</v>
      </c>
      <c r="B36" s="15"/>
      <c r="C36" s="15"/>
      <c r="D36" s="15"/>
      <c r="E36" s="57">
        <f>E35*(1+'Projekt-Basisdaten'!$B$12)^-E$12</f>
        <v>0</v>
      </c>
      <c r="F36" s="57">
        <f>F35*(1+'Projekt-Basisdaten'!$B$12)^-F$12</f>
        <v>0</v>
      </c>
      <c r="G36" s="57">
        <f>G35*(1+'Projekt-Basisdaten'!$B$12)^-G$12</f>
        <v>0</v>
      </c>
      <c r="H36" s="57">
        <f>H35*(1+'Projekt-Basisdaten'!$B$12)^-H$12</f>
        <v>0</v>
      </c>
      <c r="I36" s="57">
        <f>I35*(1+'Projekt-Basisdaten'!$B$12)^-I$12</f>
        <v>0</v>
      </c>
      <c r="J36" s="57">
        <f>J35*(1+'Projekt-Basisdaten'!$B$12)^-J$12</f>
        <v>0</v>
      </c>
      <c r="K36" s="57">
        <f>K35*(1+'Projekt-Basisdaten'!$B$12)^-K$12</f>
        <v>0</v>
      </c>
      <c r="L36" s="57">
        <f>L35*(1+'Projekt-Basisdaten'!$B$12)^-L$12</f>
        <v>0</v>
      </c>
      <c r="M36" s="57">
        <f>M35*(1+'Projekt-Basisdaten'!$B$12)^-M$12</f>
        <v>0</v>
      </c>
      <c r="N36" s="57">
        <f>N35*(1+'Projekt-Basisdaten'!$B$12)^-N$12</f>
        <v>0</v>
      </c>
      <c r="O36" s="57">
        <f>O35*(1+'Projekt-Basisdaten'!$B$12)^-O$12</f>
        <v>0</v>
      </c>
      <c r="P36" s="57">
        <f>P35*(1+'Projekt-Basisdaten'!$B$12)^-P$12</f>
        <v>0</v>
      </c>
      <c r="Q36" s="57">
        <f>Q35*(1+'Projekt-Basisdaten'!$B$12)^-Q$12</f>
        <v>0</v>
      </c>
      <c r="R36" s="57">
        <f>R35*(1+'Projekt-Basisdaten'!$B$12)^-R$12</f>
        <v>0</v>
      </c>
      <c r="S36" s="57">
        <f>S35*(1+'Projekt-Basisdaten'!$B$12)^-S$12</f>
        <v>0</v>
      </c>
      <c r="T36" s="57">
        <f>T35*(1+'Projekt-Basisdaten'!$B$12)^-T$12</f>
        <v>0</v>
      </c>
      <c r="U36" s="57">
        <f>U35*(1+'Projekt-Basisdaten'!$B$12)^-U$12</f>
        <v>0</v>
      </c>
      <c r="V36" s="57">
        <f>V35*(1+'Projekt-Basisdaten'!$B$12)^-V$12</f>
        <v>0</v>
      </c>
      <c r="W36" s="57">
        <f>W35*(1+'Projekt-Basisdaten'!$B$12)^-W$12</f>
        <v>0</v>
      </c>
      <c r="X36" s="57">
        <f>X35*(1+'Projekt-Basisdaten'!$B$12)^-X$12</f>
        <v>0</v>
      </c>
      <c r="Y36" s="57">
        <f>Y35*(1+'Projekt-Basisdaten'!$B$12)^-Y$12</f>
        <v>0</v>
      </c>
      <c r="Z36" s="57">
        <f>Z35*(1+'Projekt-Basisdaten'!$B$12)^-Z$12</f>
        <v>0</v>
      </c>
      <c r="AA36" s="58">
        <f>SUM(E36:Z36)</f>
        <v>0</v>
      </c>
      <c r="AB36" s="59" t="e">
        <f>AA36/AA60</f>
        <v>#DIV/0!</v>
      </c>
      <c r="AC36" s="64"/>
    </row>
    <row r="37" spans="1:29" ht="12.75" customHeight="1" x14ac:dyDescent="0.2">
      <c r="A37" s="79"/>
      <c r="B37" s="79"/>
      <c r="C37" s="79"/>
      <c r="D37" s="79"/>
      <c r="E37" s="80"/>
      <c r="F37" s="80"/>
      <c r="G37" s="80"/>
      <c r="H37" s="80"/>
      <c r="I37" s="80"/>
      <c r="J37" s="80"/>
      <c r="K37" s="80"/>
      <c r="L37" s="80"/>
      <c r="M37" s="80"/>
      <c r="N37" s="80"/>
      <c r="O37" s="80"/>
      <c r="P37" s="80"/>
      <c r="Q37" s="80"/>
      <c r="R37" s="79"/>
      <c r="S37" s="79"/>
      <c r="T37" s="79"/>
      <c r="U37" s="79"/>
      <c r="V37" s="79"/>
      <c r="W37" s="79"/>
      <c r="X37" s="79"/>
      <c r="Y37" s="79"/>
      <c r="Z37" s="79"/>
      <c r="AA37" s="73"/>
      <c r="AB37" s="72"/>
      <c r="AC37" s="65"/>
    </row>
    <row r="38" spans="1:29" s="60" customFormat="1" ht="12.75" customHeight="1" x14ac:dyDescent="0.2">
      <c r="A38" s="465" t="str">
        <f>'Contracting-Angebote'!F$9</f>
        <v>Bieter E</v>
      </c>
      <c r="B38" s="465"/>
      <c r="C38" s="466"/>
      <c r="D38" s="466"/>
      <c r="E38" s="467"/>
      <c r="F38" s="467"/>
      <c r="G38" s="467"/>
      <c r="H38" s="467"/>
      <c r="I38" s="467"/>
      <c r="J38" s="467"/>
      <c r="K38" s="467"/>
      <c r="L38" s="467"/>
      <c r="M38" s="467"/>
      <c r="N38" s="467"/>
      <c r="O38" s="467"/>
      <c r="P38" s="467"/>
      <c r="Q38" s="467"/>
      <c r="R38" s="467"/>
      <c r="S38" s="467"/>
      <c r="T38" s="467"/>
      <c r="U38" s="467"/>
      <c r="V38" s="467"/>
      <c r="W38" s="467"/>
      <c r="X38" s="467"/>
      <c r="Y38" s="467"/>
      <c r="Z38" s="467"/>
      <c r="AA38" s="468"/>
      <c r="AB38" s="469"/>
      <c r="AC38" s="64"/>
    </row>
    <row r="39" spans="1:29" s="60" customFormat="1" ht="12.75" customHeight="1" x14ac:dyDescent="0.2">
      <c r="A39" s="470" t="str">
        <f>A21</f>
        <v>Leistungskosten</v>
      </c>
      <c r="B39" s="471"/>
      <c r="C39" s="471"/>
      <c r="D39" s="471"/>
      <c r="E39" s="472">
        <f>IF(E$12&gt;$C$10,IF($E$9&gt;=E$12,'Contracting-Angebote'!$F$11*('Contracting-Angebote'!$F$12+'Contracting-Angebote'!$F$13*(1+'Projekt-Basisdaten'!$B$30)^(E$12-1)+'Contracting-Angebote'!$F$14*(1+'Projekt-Basisdaten'!$B$31)^(E$12-1)),0),0)</f>
        <v>0</v>
      </c>
      <c r="F39" s="472">
        <f>IF(F$12&gt;$C$10,IF($E$9&gt;=F$12,'Contracting-Angebote'!$F$11*('Contracting-Angebote'!$F$12+'Contracting-Angebote'!$F$13*(1+'Projekt-Basisdaten'!$B$30)^(F$12-1)+'Contracting-Angebote'!$F$14*(1+'Projekt-Basisdaten'!$B$31)^(F$12-1)),0),0)</f>
        <v>0</v>
      </c>
      <c r="G39" s="472">
        <f>IF(G$12&gt;$C$10,IF($E$9&gt;=G$12,'Contracting-Angebote'!$F$11*('Contracting-Angebote'!$F$12+'Contracting-Angebote'!$F$13*(1+'Projekt-Basisdaten'!$B$30)^(G$12-1)+'Contracting-Angebote'!$F$14*(1+'Projekt-Basisdaten'!$B$31)^(G$12-1)),0),0)</f>
        <v>0</v>
      </c>
      <c r="H39" s="472">
        <f>IF(H$12&gt;$C$10,IF($E$9&gt;=H$12,'Contracting-Angebote'!$F$11*('Contracting-Angebote'!$F$12+'Contracting-Angebote'!$F$13*(1+'Projekt-Basisdaten'!$B$30)^(H$12-1)+'Contracting-Angebote'!$F$14*(1+'Projekt-Basisdaten'!$B$31)^(H$12-1)),0),0)</f>
        <v>0</v>
      </c>
      <c r="I39" s="472">
        <f>IF(I$12&gt;$C$10,IF($E$9&gt;=I$12,'Contracting-Angebote'!$F$11*('Contracting-Angebote'!$F$12+'Contracting-Angebote'!$F$13*(1+'Projekt-Basisdaten'!$B$30)^(I$12-1)+'Contracting-Angebote'!$F$14*(1+'Projekt-Basisdaten'!$B$31)^(I$12-1)),0),0)</f>
        <v>0</v>
      </c>
      <c r="J39" s="472">
        <f>IF(J$12&gt;$C$10,IF($E$9&gt;=J$12,'Contracting-Angebote'!$F$11*('Contracting-Angebote'!$F$12+'Contracting-Angebote'!$F$13*(1+'Projekt-Basisdaten'!$B$30)^(J$12-1)+'Contracting-Angebote'!$F$14*(1+'Projekt-Basisdaten'!$B$31)^(J$12-1)),0),0)</f>
        <v>0</v>
      </c>
      <c r="K39" s="472">
        <f>IF(K$12&gt;$C$10,IF($E$9&gt;=K$12,'Contracting-Angebote'!$F$11*('Contracting-Angebote'!$F$12+'Contracting-Angebote'!$F$13*(1+'Projekt-Basisdaten'!$B$30)^(K$12-1)+'Contracting-Angebote'!$F$14*(1+'Projekt-Basisdaten'!$B$31)^(K$12-1)),0),0)</f>
        <v>0</v>
      </c>
      <c r="L39" s="472">
        <f>IF(L$12&gt;$C$10,IF($E$9&gt;=L$12,'Contracting-Angebote'!$F$11*('Contracting-Angebote'!$F$12+'Contracting-Angebote'!$F$13*(1+'Projekt-Basisdaten'!$B$30)^(L$12-1)+'Contracting-Angebote'!$F$14*(1+'Projekt-Basisdaten'!$B$31)^(L$12-1)),0),0)</f>
        <v>0</v>
      </c>
      <c r="M39" s="472">
        <f>IF(M$12&gt;$C$10,IF($E$9&gt;=M$12,'Contracting-Angebote'!$F$11*('Contracting-Angebote'!$F$12+'Contracting-Angebote'!$F$13*(1+'Projekt-Basisdaten'!$B$30)^(M$12-1)+'Contracting-Angebote'!$F$14*(1+'Projekt-Basisdaten'!$B$31)^(M$12-1)),0),0)</f>
        <v>0</v>
      </c>
      <c r="N39" s="472">
        <f>IF(N$12&gt;$C$10,IF($E$9&gt;=N$12,'Contracting-Angebote'!$F$11*('Contracting-Angebote'!$F$12+'Contracting-Angebote'!$F$13*(1+'Projekt-Basisdaten'!$B$30)^(N$12-1)+'Contracting-Angebote'!$F$14*(1+'Projekt-Basisdaten'!$B$31)^(N$12-1)),0),0)</f>
        <v>0</v>
      </c>
      <c r="O39" s="472">
        <f>IF(O$12&gt;$C$10,IF($E$9&gt;=O$12,'Contracting-Angebote'!$F$11*('Contracting-Angebote'!$F$12+'Contracting-Angebote'!$F$13*(1+'Projekt-Basisdaten'!$B$30)^(O$12-1)+'Contracting-Angebote'!$F$14*(1+'Projekt-Basisdaten'!$B$31)^(O$12-1)),0),0)</f>
        <v>0</v>
      </c>
      <c r="P39" s="472">
        <f>IF(P$12&gt;$C$10,IF($E$9&gt;=P$12,'Contracting-Angebote'!$F$11*('Contracting-Angebote'!$F$12+'Contracting-Angebote'!$F$13*(1+'Projekt-Basisdaten'!$B$30)^(P$12-1)+'Contracting-Angebote'!$F$14*(1+'Projekt-Basisdaten'!$B$31)^(P$12-1)),0),0)</f>
        <v>0</v>
      </c>
      <c r="Q39" s="472">
        <f>IF(Q$12&gt;$C$10,IF($E$9&gt;=Q$12,'Contracting-Angebote'!$F$11*('Contracting-Angebote'!$F$12+'Contracting-Angebote'!$F$13*(1+'Projekt-Basisdaten'!$B$30)^(Q$12-1)+'Contracting-Angebote'!$F$14*(1+'Projekt-Basisdaten'!$B$31)^(Q$12-1)),0),0)</f>
        <v>0</v>
      </c>
      <c r="R39" s="472">
        <f>IF(R$12&gt;$C$10,IF($E$9&gt;=R$12,'Contracting-Angebote'!$F$11*('Contracting-Angebote'!$F$12+'Contracting-Angebote'!$F$13*(1+'Projekt-Basisdaten'!$B$30)^(R$12-1)+'Contracting-Angebote'!$F$14*(1+'Projekt-Basisdaten'!$B$31)^(R$12-1)),0),0)</f>
        <v>0</v>
      </c>
      <c r="S39" s="472">
        <f>IF(S$12&gt;$C$10,IF($E$9&gt;=S$12,'Contracting-Angebote'!$F$11*('Contracting-Angebote'!$F$12+'Contracting-Angebote'!$F$13*(1+'Projekt-Basisdaten'!$B$30)^(S$12-1)+'Contracting-Angebote'!$F$14*(1+'Projekt-Basisdaten'!$B$31)^(S$12-1)),0),0)</f>
        <v>0</v>
      </c>
      <c r="T39" s="472">
        <f>IF(T$12&gt;$C$10,IF($E$9&gt;=T$12,'Contracting-Angebote'!$F$11*('Contracting-Angebote'!$F$12+'Contracting-Angebote'!$F$13*(1+'Projekt-Basisdaten'!$B$30)^(T$12-1)+'Contracting-Angebote'!$F$14*(1+'Projekt-Basisdaten'!$B$31)^(T$12-1)),0),0)</f>
        <v>0</v>
      </c>
      <c r="U39" s="472">
        <f>IF(U$12&gt;$C$10,IF($E$9&gt;=U$12,'Contracting-Angebote'!$F$11*('Contracting-Angebote'!$F$12+'Contracting-Angebote'!$F$13*(1+'Projekt-Basisdaten'!$B$30)^(U$12-1)+'Contracting-Angebote'!$F$14*(1+'Projekt-Basisdaten'!$B$31)^(U$12-1)),0),0)</f>
        <v>0</v>
      </c>
      <c r="V39" s="472">
        <f>IF(V$12&gt;$C$10,IF($E$9&gt;=V$12,'Contracting-Angebote'!$F$11*('Contracting-Angebote'!$F$12+'Contracting-Angebote'!$F$13*(1+'Projekt-Basisdaten'!$B$30)^(V$12-1)+'Contracting-Angebote'!$F$14*(1+'Projekt-Basisdaten'!$B$31)^(V$12-1)),0),0)</f>
        <v>0</v>
      </c>
      <c r="W39" s="472">
        <f>IF(W$12&gt;$C$10,IF($E$9&gt;=W$12,'Contracting-Angebote'!$F$11*('Contracting-Angebote'!$F$12+'Contracting-Angebote'!$F$13*(1+'Projekt-Basisdaten'!$B$30)^(W$12-1)+'Contracting-Angebote'!$F$14*(1+'Projekt-Basisdaten'!$B$31)^(W$12-1)),0),0)</f>
        <v>0</v>
      </c>
      <c r="X39" s="472">
        <f>IF(X$12&gt;$C$10,IF($E$9&gt;=X$12,'Contracting-Angebote'!$F$11*('Contracting-Angebote'!$F$12+'Contracting-Angebote'!$F$13*(1+'Projekt-Basisdaten'!$B$30)^(X$12-1)+'Contracting-Angebote'!$F$14*(1+'Projekt-Basisdaten'!$B$31)^(X$12-1)),0),0)</f>
        <v>0</v>
      </c>
      <c r="Y39" s="472">
        <f>IF(Y$12&gt;$C$10,IF($E$9&gt;=Y$12,'Contracting-Angebote'!$F$11*('Contracting-Angebote'!$F$12+'Contracting-Angebote'!$F$13*(1+'Projekt-Basisdaten'!$B$30)^(Y$12-1)+'Contracting-Angebote'!$F$14*(1+'Projekt-Basisdaten'!$B$31)^(Y$12-1)),0),0)</f>
        <v>0</v>
      </c>
      <c r="Z39" s="473">
        <f>IF(Z$12&gt;$C$10,IF($E$9&gt;=Z$12,'Contracting-Angebote'!$F$11*('Contracting-Angebote'!$F$12+'Contracting-Angebote'!$F$13*(1+'Projekt-Basisdaten'!$B$30)^(Z$12-1)+'Contracting-Angebote'!$F$14*(1+'Projekt-Basisdaten'!$B$31)^(Z$12-1)),0),0)</f>
        <v>0</v>
      </c>
      <c r="AA39" s="474">
        <f>SUM(E39:Z39)</f>
        <v>0</v>
      </c>
      <c r="AB39" s="469"/>
      <c r="AC39" s="64"/>
    </row>
    <row r="40" spans="1:29" s="60" customFormat="1" ht="12.75" customHeight="1" x14ac:dyDescent="0.2">
      <c r="A40" s="470" t="str">
        <f>A22</f>
        <v>Arbeitskosten</v>
      </c>
      <c r="B40" s="475"/>
      <c r="C40" s="475"/>
      <c r="D40" s="476"/>
      <c r="E40" s="472">
        <f>IF(E$12&gt;$C$10,IF($E$9&gt;=E$12,'Projekt-Basisdaten'!$B$17*'Contracting-Angebote'!$F$18*('Contracting-Angebote'!$F$19+'Contracting-Angebote'!$F$20*(1+'Projekt-Basisdaten'!$B$32)^(E$12-1)+'Contracting-Angebote'!$F$21*(1+'Projekt-Basisdaten'!$B$33)^(E$12-1)+'Contracting-Angebote'!$F$22*(1+'Projekt-Basisdaten'!$B$34)^(E$12-1)+'Contracting-Angebote'!$F$23*(1+'Projekt-Basisdaten'!$B$35)^(E$12-1)),0),0)</f>
        <v>0</v>
      </c>
      <c r="F40" s="472">
        <f>IF(F$12&gt;$C$10,IF($E$9&gt;=F$12,'Projekt-Basisdaten'!$B$17*'Contracting-Angebote'!$F$18*('Contracting-Angebote'!$F$19+'Contracting-Angebote'!$F$20*(1+'Projekt-Basisdaten'!$B$32)^(F$12-1)+'Contracting-Angebote'!$F$21*(1+'Projekt-Basisdaten'!$B$33)^(F$12-1)+'Contracting-Angebote'!$F$22*(1+'Projekt-Basisdaten'!$B$34)^(F$12-1)+'Contracting-Angebote'!$F$23*(1+'Projekt-Basisdaten'!$B$35)^(F$12-1)),0),0)</f>
        <v>0</v>
      </c>
      <c r="G40" s="472">
        <f>IF(G$12&gt;$C$10,IF($E$9&gt;=G$12,'Projekt-Basisdaten'!$B$17*'Contracting-Angebote'!$F$18*('Contracting-Angebote'!$F$19+'Contracting-Angebote'!$F$20*(1+'Projekt-Basisdaten'!$B$32)^(G$12-1)+'Contracting-Angebote'!$F$21*(1+'Projekt-Basisdaten'!$B$33)^(G$12-1)+'Contracting-Angebote'!$F$22*(1+'Projekt-Basisdaten'!$B$34)^(G$12-1)+'Contracting-Angebote'!$F$23*(1+'Projekt-Basisdaten'!$B$35)^(G$12-1)),0),0)</f>
        <v>0</v>
      </c>
      <c r="H40" s="472">
        <f>IF(H$12&gt;$C$10,IF($E$9&gt;=H$12,'Projekt-Basisdaten'!$B$17*'Contracting-Angebote'!$F$18*('Contracting-Angebote'!$F$19+'Contracting-Angebote'!$F$20*(1+'Projekt-Basisdaten'!$B$32)^(H$12-1)+'Contracting-Angebote'!$F$21*(1+'Projekt-Basisdaten'!$B$33)^(H$12-1)+'Contracting-Angebote'!$F$22*(1+'Projekt-Basisdaten'!$B$34)^(H$12-1)+'Contracting-Angebote'!$F$23*(1+'Projekt-Basisdaten'!$B$35)^(H$12-1)),0),0)</f>
        <v>0</v>
      </c>
      <c r="I40" s="472">
        <f>IF(I$12&gt;$C$10,IF($E$9&gt;=I$12,'Projekt-Basisdaten'!$B$17*'Contracting-Angebote'!$F$18*('Contracting-Angebote'!$F$19+'Contracting-Angebote'!$F$20*(1+'Projekt-Basisdaten'!$B$32)^(I$12-1)+'Contracting-Angebote'!$F$21*(1+'Projekt-Basisdaten'!$B$33)^(I$12-1)+'Contracting-Angebote'!$F$22*(1+'Projekt-Basisdaten'!$B$34)^(I$12-1)+'Contracting-Angebote'!$F$23*(1+'Projekt-Basisdaten'!$B$35)^(I$12-1)),0),0)</f>
        <v>0</v>
      </c>
      <c r="J40" s="472">
        <f>IF(J$12&gt;$C$10,IF($E$9&gt;=J$12,'Projekt-Basisdaten'!$B$17*'Contracting-Angebote'!$F$18*('Contracting-Angebote'!$F$19+'Contracting-Angebote'!$F$20*(1+'Projekt-Basisdaten'!$B$32)^(J$12-1)+'Contracting-Angebote'!$F$21*(1+'Projekt-Basisdaten'!$B$33)^(J$12-1)+'Contracting-Angebote'!$F$22*(1+'Projekt-Basisdaten'!$B$34)^(J$12-1)+'Contracting-Angebote'!$F$23*(1+'Projekt-Basisdaten'!$B$35)^(J$12-1)),0),0)</f>
        <v>0</v>
      </c>
      <c r="K40" s="472">
        <f>IF(K$12&gt;$C$10,IF($E$9&gt;=K$12,'Projekt-Basisdaten'!$B$17*'Contracting-Angebote'!$F$18*('Contracting-Angebote'!$F$19+'Contracting-Angebote'!$F$20*(1+'Projekt-Basisdaten'!$B$32)^(K$12-1)+'Contracting-Angebote'!$F$21*(1+'Projekt-Basisdaten'!$B$33)^(K$12-1)+'Contracting-Angebote'!$F$22*(1+'Projekt-Basisdaten'!$B$34)^(K$12-1)+'Contracting-Angebote'!$F$23*(1+'Projekt-Basisdaten'!$B$35)^(K$12-1)),0),0)</f>
        <v>0</v>
      </c>
      <c r="L40" s="472">
        <f>IF(L$12&gt;$C$10,IF($E$9&gt;=L$12,'Projekt-Basisdaten'!$B$17*'Contracting-Angebote'!$F$18*('Contracting-Angebote'!$F$19+'Contracting-Angebote'!$F$20*(1+'Projekt-Basisdaten'!$B$32)^(L$12-1)+'Contracting-Angebote'!$F$21*(1+'Projekt-Basisdaten'!$B$33)^(L$12-1)+'Contracting-Angebote'!$F$22*(1+'Projekt-Basisdaten'!$B$34)^(L$12-1)+'Contracting-Angebote'!$F$23*(1+'Projekt-Basisdaten'!$B$35)^(L$12-1)),0),0)</f>
        <v>0</v>
      </c>
      <c r="M40" s="472">
        <f>IF(M$12&gt;$C$10,IF($E$9&gt;=M$12,'Projekt-Basisdaten'!$B$17*'Contracting-Angebote'!$F$18*('Contracting-Angebote'!$F$19+'Contracting-Angebote'!$F$20*(1+'Projekt-Basisdaten'!$B$32)^(M$12-1)+'Contracting-Angebote'!$F$21*(1+'Projekt-Basisdaten'!$B$33)^(M$12-1)+'Contracting-Angebote'!$F$22*(1+'Projekt-Basisdaten'!$B$34)^(M$12-1)+'Contracting-Angebote'!$F$23*(1+'Projekt-Basisdaten'!$B$35)^(M$12-1)),0),0)</f>
        <v>0</v>
      </c>
      <c r="N40" s="472">
        <f>IF(N$12&gt;$C$10,IF($E$9&gt;=N$12,'Projekt-Basisdaten'!$B$17*'Contracting-Angebote'!$F$18*('Contracting-Angebote'!$F$19+'Contracting-Angebote'!$F$20*(1+'Projekt-Basisdaten'!$B$32)^(N$12-1)+'Contracting-Angebote'!$F$21*(1+'Projekt-Basisdaten'!$B$33)^(N$12-1)+'Contracting-Angebote'!$F$22*(1+'Projekt-Basisdaten'!$B$34)^(N$12-1)+'Contracting-Angebote'!$F$23*(1+'Projekt-Basisdaten'!$B$35)^(N$12-1)),0),0)</f>
        <v>0</v>
      </c>
      <c r="O40" s="472">
        <f>IF(O$12&gt;$C$10,IF($E$9&gt;=O$12,'Projekt-Basisdaten'!$B$17*'Contracting-Angebote'!$F$18*('Contracting-Angebote'!$F$19+'Contracting-Angebote'!$F$20*(1+'Projekt-Basisdaten'!$B$32)^(O$12-1)+'Contracting-Angebote'!$F$21*(1+'Projekt-Basisdaten'!$B$33)^(O$12-1)+'Contracting-Angebote'!$F$22*(1+'Projekt-Basisdaten'!$B$34)^(O$12-1)+'Contracting-Angebote'!$F$23*(1+'Projekt-Basisdaten'!$B$35)^(O$12-1)),0),0)</f>
        <v>0</v>
      </c>
      <c r="P40" s="472">
        <f>IF(P$12&gt;$C$10,IF($E$9&gt;=P$12,'Projekt-Basisdaten'!$B$17*'Contracting-Angebote'!$F$18*('Contracting-Angebote'!$F$19+'Contracting-Angebote'!$F$20*(1+'Projekt-Basisdaten'!$B$32)^(P$12-1)+'Contracting-Angebote'!$F$21*(1+'Projekt-Basisdaten'!$B$33)^(P$12-1)+'Contracting-Angebote'!$F$22*(1+'Projekt-Basisdaten'!$B$34)^(P$12-1)+'Contracting-Angebote'!$F$23*(1+'Projekt-Basisdaten'!$B$35)^(P$12-1)),0),0)</f>
        <v>0</v>
      </c>
      <c r="Q40" s="472">
        <f>IF(Q$12&gt;$C$10,IF($E$9&gt;=Q$12,'Projekt-Basisdaten'!$B$17*'Contracting-Angebote'!$F$18*('Contracting-Angebote'!$F$19+'Contracting-Angebote'!$F$20*(1+'Projekt-Basisdaten'!$B$32)^(Q$12-1)+'Contracting-Angebote'!$F$21*(1+'Projekt-Basisdaten'!$B$33)^(Q$12-1)+'Contracting-Angebote'!$F$22*(1+'Projekt-Basisdaten'!$B$34)^(Q$12-1)+'Contracting-Angebote'!$F$23*(1+'Projekt-Basisdaten'!$B$35)^(Q$12-1)),0),0)</f>
        <v>0</v>
      </c>
      <c r="R40" s="472">
        <f>IF(R$12&gt;$C$10,IF($E$9&gt;=R$12,'Projekt-Basisdaten'!$B$17*'Contracting-Angebote'!$F$18*('Contracting-Angebote'!$F$19+'Contracting-Angebote'!$F$20*(1+'Projekt-Basisdaten'!$B$32)^(R$12-1)+'Contracting-Angebote'!$F$21*(1+'Projekt-Basisdaten'!$B$33)^(R$12-1)+'Contracting-Angebote'!$F$22*(1+'Projekt-Basisdaten'!$B$34)^(R$12-1)+'Contracting-Angebote'!$F$23*(1+'Projekt-Basisdaten'!$B$35)^(R$12-1)),0),0)</f>
        <v>0</v>
      </c>
      <c r="S40" s="472">
        <f>IF(S$12&gt;$C$10,IF($E$9&gt;=S$12,'Projekt-Basisdaten'!$B$17*'Contracting-Angebote'!$F$18*('Contracting-Angebote'!$F$19+'Contracting-Angebote'!$F$20*(1+'Projekt-Basisdaten'!$B$32)^(S$12-1)+'Contracting-Angebote'!$F$21*(1+'Projekt-Basisdaten'!$B$33)^(S$12-1)+'Contracting-Angebote'!$F$22*(1+'Projekt-Basisdaten'!$B$34)^(S$12-1)+'Contracting-Angebote'!$F$23*(1+'Projekt-Basisdaten'!$B$35)^(S$12-1)),0),0)</f>
        <v>0</v>
      </c>
      <c r="T40" s="472">
        <f>IF(T$12&gt;$C$10,IF($E$9&gt;=T$12,'Projekt-Basisdaten'!$B$17*'Contracting-Angebote'!$F$18*('Contracting-Angebote'!$F$19+'Contracting-Angebote'!$F$20*(1+'Projekt-Basisdaten'!$B$32)^(T$12-1)+'Contracting-Angebote'!$F$21*(1+'Projekt-Basisdaten'!$B$33)^(T$12-1)+'Contracting-Angebote'!$F$22*(1+'Projekt-Basisdaten'!$B$34)^(T$12-1)+'Contracting-Angebote'!$F$23*(1+'Projekt-Basisdaten'!$B$35)^(T$12-1)),0),0)</f>
        <v>0</v>
      </c>
      <c r="U40" s="472">
        <f>IF(U$12&gt;$C$10,IF($E$9&gt;=U$12,'Projekt-Basisdaten'!$B$17*'Contracting-Angebote'!$F$18*('Contracting-Angebote'!$F$19+'Contracting-Angebote'!$F$20*(1+'Projekt-Basisdaten'!$B$32)^(U$12-1)+'Contracting-Angebote'!$F$21*(1+'Projekt-Basisdaten'!$B$33)^(U$12-1)+'Contracting-Angebote'!$F$22*(1+'Projekt-Basisdaten'!$B$34)^(U$12-1)+'Contracting-Angebote'!$F$23*(1+'Projekt-Basisdaten'!$B$35)^(U$12-1)),0),0)</f>
        <v>0</v>
      </c>
      <c r="V40" s="472">
        <f>IF(V$12&gt;$C$10,IF($E$9&gt;=V$12,'Projekt-Basisdaten'!$B$17*'Contracting-Angebote'!$F$18*('Contracting-Angebote'!$F$19+'Contracting-Angebote'!$F$20*(1+'Projekt-Basisdaten'!$B$32)^(V$12-1)+'Contracting-Angebote'!$F$21*(1+'Projekt-Basisdaten'!$B$33)^(V$12-1)+'Contracting-Angebote'!$F$22*(1+'Projekt-Basisdaten'!$B$34)^(V$12-1)+'Contracting-Angebote'!$F$23*(1+'Projekt-Basisdaten'!$B$35)^(V$12-1)),0),0)</f>
        <v>0</v>
      </c>
      <c r="W40" s="472">
        <f>IF(W$12&gt;$C$10,IF($E$9&gt;=W$12,'Projekt-Basisdaten'!$B$17*'Contracting-Angebote'!$F$18*('Contracting-Angebote'!$F$19+'Contracting-Angebote'!$F$20*(1+'Projekt-Basisdaten'!$B$32)^(W$12-1)+'Contracting-Angebote'!$F$21*(1+'Projekt-Basisdaten'!$B$33)^(W$12-1)+'Contracting-Angebote'!$F$22*(1+'Projekt-Basisdaten'!$B$34)^(W$12-1)+'Contracting-Angebote'!$F$23*(1+'Projekt-Basisdaten'!$B$35)^(W$12-1)),0),0)</f>
        <v>0</v>
      </c>
      <c r="X40" s="472">
        <f>IF(X$12&gt;$C$10,IF($E$9&gt;=X$12,'Projekt-Basisdaten'!$B$17*'Contracting-Angebote'!$F$18*('Contracting-Angebote'!$F$19+'Contracting-Angebote'!$F$20*(1+'Projekt-Basisdaten'!$B$32)^(X$12-1)+'Contracting-Angebote'!$F$21*(1+'Projekt-Basisdaten'!$B$33)^(X$12-1)+'Contracting-Angebote'!$F$22*(1+'Projekt-Basisdaten'!$B$34)^(X$12-1)+'Contracting-Angebote'!$F$23*(1+'Projekt-Basisdaten'!$B$35)^(X$12-1)),0),0)</f>
        <v>0</v>
      </c>
      <c r="Y40" s="472">
        <f>IF(Y$12&gt;$C$10,IF($E$9&gt;=Y$12,'Projekt-Basisdaten'!$B$17*'Contracting-Angebote'!$F$18*('Contracting-Angebote'!$F$19+'Contracting-Angebote'!$F$20*(1+'Projekt-Basisdaten'!$B$32)^(Y$12-1)+'Contracting-Angebote'!$F$21*(1+'Projekt-Basisdaten'!$B$33)^(Y$12-1)+'Contracting-Angebote'!$F$22*(1+'Projekt-Basisdaten'!$B$34)^(Y$12-1)+'Contracting-Angebote'!$F$23*(1+'Projekt-Basisdaten'!$B$35)^(Y$12-1)),0),0)</f>
        <v>0</v>
      </c>
      <c r="Z40" s="473">
        <f>IF(Z$12&gt;$C$10,IF($E$9&gt;=Z$12,'Projekt-Basisdaten'!$B$17*'Contracting-Angebote'!$F$18*('Contracting-Angebote'!$F$19+'Contracting-Angebote'!$F$20*(1+'Projekt-Basisdaten'!$B$32)^(Z$12-1)+'Contracting-Angebote'!$F$21*(1+'Projekt-Basisdaten'!$B$33)^(Z$12-1)+'Contracting-Angebote'!$F$22*(1+'Projekt-Basisdaten'!$B$34)^(Z$12-1)+'Contracting-Angebote'!$F$23*(1+'Projekt-Basisdaten'!$B$35)^(Z$12-1)),0),0)</f>
        <v>0</v>
      </c>
      <c r="AA40" s="474">
        <f>SUM(E40:Z40)</f>
        <v>0</v>
      </c>
      <c r="AB40" s="469"/>
      <c r="AC40" s="64"/>
    </row>
    <row r="41" spans="1:29" s="60" customFormat="1" ht="12.75" customHeight="1" x14ac:dyDescent="0.2">
      <c r="A41" s="471" t="str">
        <f>A23</f>
        <v>Gesamtkosten</v>
      </c>
      <c r="B41" s="471"/>
      <c r="C41" s="471"/>
      <c r="D41" s="471"/>
      <c r="E41" s="477">
        <f t="shared" ref="E41:Z41" si="6">E39+E40</f>
        <v>0</v>
      </c>
      <c r="F41" s="477">
        <f t="shared" si="6"/>
        <v>0</v>
      </c>
      <c r="G41" s="477">
        <f t="shared" si="6"/>
        <v>0</v>
      </c>
      <c r="H41" s="477">
        <f t="shared" si="6"/>
        <v>0</v>
      </c>
      <c r="I41" s="477">
        <f t="shared" si="6"/>
        <v>0</v>
      </c>
      <c r="J41" s="477">
        <f t="shared" si="6"/>
        <v>0</v>
      </c>
      <c r="K41" s="477">
        <f t="shared" si="6"/>
        <v>0</v>
      </c>
      <c r="L41" s="477">
        <f t="shared" si="6"/>
        <v>0</v>
      </c>
      <c r="M41" s="477">
        <f t="shared" si="6"/>
        <v>0</v>
      </c>
      <c r="N41" s="477">
        <f t="shared" si="6"/>
        <v>0</v>
      </c>
      <c r="O41" s="477">
        <f t="shared" si="6"/>
        <v>0</v>
      </c>
      <c r="P41" s="477">
        <f t="shared" si="6"/>
        <v>0</v>
      </c>
      <c r="Q41" s="477">
        <f t="shared" si="6"/>
        <v>0</v>
      </c>
      <c r="R41" s="477">
        <f t="shared" si="6"/>
        <v>0</v>
      </c>
      <c r="S41" s="477">
        <f t="shared" si="6"/>
        <v>0</v>
      </c>
      <c r="T41" s="477">
        <f t="shared" si="6"/>
        <v>0</v>
      </c>
      <c r="U41" s="477">
        <f t="shared" si="6"/>
        <v>0</v>
      </c>
      <c r="V41" s="477">
        <f t="shared" si="6"/>
        <v>0</v>
      </c>
      <c r="W41" s="477">
        <f t="shared" si="6"/>
        <v>0</v>
      </c>
      <c r="X41" s="477">
        <f t="shared" si="6"/>
        <v>0</v>
      </c>
      <c r="Y41" s="477">
        <f t="shared" si="6"/>
        <v>0</v>
      </c>
      <c r="Z41" s="478">
        <f t="shared" si="6"/>
        <v>0</v>
      </c>
      <c r="AA41" s="474">
        <f>SUM(AA39:AA40)</f>
        <v>0</v>
      </c>
      <c r="AB41" s="469"/>
      <c r="AC41" s="64"/>
    </row>
    <row r="42" spans="1:29" s="60" customFormat="1" ht="12.75" customHeight="1" x14ac:dyDescent="0.2">
      <c r="A42" s="479" t="str">
        <f>A24</f>
        <v>Gesamtkosten diskontiert (Barwert)</v>
      </c>
      <c r="B42" s="479"/>
      <c r="C42" s="479"/>
      <c r="D42" s="479"/>
      <c r="E42" s="480">
        <f>E41*(1+'Projekt-Basisdaten'!$B$12)^-E$12</f>
        <v>0</v>
      </c>
      <c r="F42" s="480">
        <f>F41*(1+'Projekt-Basisdaten'!$B$12)^-F$12</f>
        <v>0</v>
      </c>
      <c r="G42" s="480">
        <f>G41*(1+'Projekt-Basisdaten'!$B$12)^-G$12</f>
        <v>0</v>
      </c>
      <c r="H42" s="480">
        <f>H41*(1+'Projekt-Basisdaten'!$B$12)^-H$12</f>
        <v>0</v>
      </c>
      <c r="I42" s="480">
        <f>I41*(1+'Projekt-Basisdaten'!$B$12)^-I$12</f>
        <v>0</v>
      </c>
      <c r="J42" s="480">
        <f>J41*(1+'Projekt-Basisdaten'!$B$12)^-J$12</f>
        <v>0</v>
      </c>
      <c r="K42" s="480">
        <f>K41*(1+'Projekt-Basisdaten'!$B$12)^-K$12</f>
        <v>0</v>
      </c>
      <c r="L42" s="480">
        <f>L41*(1+'Projekt-Basisdaten'!$B$12)^-L$12</f>
        <v>0</v>
      </c>
      <c r="M42" s="480">
        <f>M41*(1+'Projekt-Basisdaten'!$B$12)^-M$12</f>
        <v>0</v>
      </c>
      <c r="N42" s="480">
        <f>N41*(1+'Projekt-Basisdaten'!$B$12)^-N$12</f>
        <v>0</v>
      </c>
      <c r="O42" s="480">
        <f>O41*(1+'Projekt-Basisdaten'!$B$12)^-O$12</f>
        <v>0</v>
      </c>
      <c r="P42" s="480">
        <f>P41*(1+'Projekt-Basisdaten'!$B$12)^-P$12</f>
        <v>0</v>
      </c>
      <c r="Q42" s="480">
        <f>Q41*(1+'Projekt-Basisdaten'!$B$12)^-Q$12</f>
        <v>0</v>
      </c>
      <c r="R42" s="480">
        <f>R41*(1+'Projekt-Basisdaten'!$B$12)^-R$12</f>
        <v>0</v>
      </c>
      <c r="S42" s="480">
        <f>S41*(1+'Projekt-Basisdaten'!$B$12)^-S$12</f>
        <v>0</v>
      </c>
      <c r="T42" s="480">
        <f>T41*(1+'Projekt-Basisdaten'!$B$12)^-T$12</f>
        <v>0</v>
      </c>
      <c r="U42" s="480">
        <f>U41*(1+'Projekt-Basisdaten'!$B$12)^-U$12</f>
        <v>0</v>
      </c>
      <c r="V42" s="480">
        <f>V41*(1+'Projekt-Basisdaten'!$B$12)^-V$12</f>
        <v>0</v>
      </c>
      <c r="W42" s="480">
        <f>W41*(1+'Projekt-Basisdaten'!$B$12)^-W$12</f>
        <v>0</v>
      </c>
      <c r="X42" s="480">
        <f>X41*(1+'Projekt-Basisdaten'!$B$12)^-X$12</f>
        <v>0</v>
      </c>
      <c r="Y42" s="480">
        <f>Y41*(1+'Projekt-Basisdaten'!$B$12)^-Y$12</f>
        <v>0</v>
      </c>
      <c r="Z42" s="480">
        <f>Z41*(1+'Projekt-Basisdaten'!$B$12)^-Z$12</f>
        <v>0</v>
      </c>
      <c r="AA42" s="481">
        <f>SUM(E42:Z42)</f>
        <v>0</v>
      </c>
      <c r="AB42" s="482" t="e">
        <f>AA42/AA60</f>
        <v>#DIV/0!</v>
      </c>
      <c r="AC42" s="64"/>
    </row>
    <row r="43" spans="1:29" ht="12.75" customHeight="1" x14ac:dyDescent="0.2">
      <c r="A43" s="483"/>
      <c r="B43" s="483"/>
      <c r="C43" s="483"/>
      <c r="D43" s="483"/>
      <c r="E43" s="484"/>
      <c r="F43" s="484"/>
      <c r="G43" s="484"/>
      <c r="H43" s="484"/>
      <c r="I43" s="484"/>
      <c r="J43" s="484"/>
      <c r="K43" s="484"/>
      <c r="L43" s="484"/>
      <c r="M43" s="484"/>
      <c r="N43" s="484"/>
      <c r="O43" s="484"/>
      <c r="P43" s="484"/>
      <c r="Q43" s="484"/>
      <c r="R43" s="483"/>
      <c r="S43" s="483"/>
      <c r="T43" s="483"/>
      <c r="U43" s="483"/>
      <c r="V43" s="483"/>
      <c r="W43" s="483"/>
      <c r="X43" s="483"/>
      <c r="Y43" s="483"/>
      <c r="Z43" s="483"/>
      <c r="AA43" s="485"/>
      <c r="AB43" s="486"/>
      <c r="AC43" s="65"/>
    </row>
    <row r="44" spans="1:29" s="60" customFormat="1" ht="12.75" customHeight="1" x14ac:dyDescent="0.2">
      <c r="A44" s="465" t="str">
        <f>'Contracting-Angebote'!G$9</f>
        <v>Bieter F</v>
      </c>
      <c r="B44" s="465"/>
      <c r="C44" s="465"/>
      <c r="D44" s="465"/>
      <c r="E44" s="467"/>
      <c r="F44" s="467"/>
      <c r="G44" s="467"/>
      <c r="H44" s="467"/>
      <c r="I44" s="467"/>
      <c r="J44" s="467"/>
      <c r="K44" s="467"/>
      <c r="L44" s="467"/>
      <c r="M44" s="467"/>
      <c r="N44" s="467"/>
      <c r="O44" s="467"/>
      <c r="P44" s="467"/>
      <c r="Q44" s="467"/>
      <c r="R44" s="467"/>
      <c r="S44" s="467"/>
      <c r="T44" s="467"/>
      <c r="U44" s="467"/>
      <c r="V44" s="467"/>
      <c r="W44" s="467"/>
      <c r="X44" s="467"/>
      <c r="Y44" s="467"/>
      <c r="Z44" s="467"/>
      <c r="AA44" s="468"/>
      <c r="AB44" s="469"/>
      <c r="AC44" s="64"/>
    </row>
    <row r="45" spans="1:29" s="60" customFormat="1" ht="12.75" customHeight="1" x14ac:dyDescent="0.2">
      <c r="A45" s="470" t="str">
        <f>A15</f>
        <v>Leistungskosten</v>
      </c>
      <c r="B45" s="475"/>
      <c r="C45" s="475"/>
      <c r="D45" s="476"/>
      <c r="E45" s="472">
        <f>IF(E$12&gt;$C$10,IF($E$9&gt;=E$12,'Contracting-Angebote'!$G$11*('Contracting-Angebote'!$G$12+'Contracting-Angebote'!$G$13*(1+'Projekt-Basisdaten'!$B$30)^(E$12-1)+'Contracting-Angebote'!$G$14*(1+'Projekt-Basisdaten'!$B$31)^(E$12-1)),0),0)</f>
        <v>0</v>
      </c>
      <c r="F45" s="472">
        <f>IF(F$12&gt;$C$10,IF($E$9&gt;=F$12,'Contracting-Angebote'!$G$11*('Contracting-Angebote'!$G$12+'Contracting-Angebote'!$G$13*(1+'Projekt-Basisdaten'!$B$30)^(F$12-1)+'Contracting-Angebote'!$G$14*(1+'Projekt-Basisdaten'!$B$31)^(F$12-1)),0),0)</f>
        <v>0</v>
      </c>
      <c r="G45" s="472">
        <f>IF(G$12&gt;$C$10,IF($E$9&gt;=G$12,'Contracting-Angebote'!$G$11*('Contracting-Angebote'!$G$12+'Contracting-Angebote'!$G$13*(1+'Projekt-Basisdaten'!$B$30)^(G$12-1)+'Contracting-Angebote'!$G$14*(1+'Projekt-Basisdaten'!$B$31)^(G$12-1)),0),0)</f>
        <v>0</v>
      </c>
      <c r="H45" s="472">
        <f>IF(H$12&gt;$C$10,IF($E$9&gt;=H$12,'Contracting-Angebote'!$G$11*('Contracting-Angebote'!$G$12+'Contracting-Angebote'!$G$13*(1+'Projekt-Basisdaten'!$B$30)^(H$12-1)+'Contracting-Angebote'!$G$14*(1+'Projekt-Basisdaten'!$B$31)^(H$12-1)),0),0)</f>
        <v>0</v>
      </c>
      <c r="I45" s="472">
        <f>IF(I$12&gt;$C$10,IF($E$9&gt;=I$12,'Contracting-Angebote'!$G$11*('Contracting-Angebote'!$G$12+'Contracting-Angebote'!$G$13*(1+'Projekt-Basisdaten'!$B$30)^(I$12-1)+'Contracting-Angebote'!$G$14*(1+'Projekt-Basisdaten'!$B$31)^(I$12-1)),0),0)</f>
        <v>0</v>
      </c>
      <c r="J45" s="472">
        <f>IF(J$12&gt;$C$10,IF($E$9&gt;=J$12,'Contracting-Angebote'!$G$11*('Contracting-Angebote'!$G$12+'Contracting-Angebote'!$G$13*(1+'Projekt-Basisdaten'!$B$30)^(J$12-1)+'Contracting-Angebote'!$G$14*(1+'Projekt-Basisdaten'!$B$31)^(J$12-1)),0),0)</f>
        <v>0</v>
      </c>
      <c r="K45" s="472">
        <f>IF(K$12&gt;$C$10,IF($E$9&gt;=K$12,'Contracting-Angebote'!$G$11*('Contracting-Angebote'!$G$12+'Contracting-Angebote'!$G$13*(1+'Projekt-Basisdaten'!$B$30)^(K$12-1)+'Contracting-Angebote'!$G$14*(1+'Projekt-Basisdaten'!$B$31)^(K$12-1)),0),0)</f>
        <v>0</v>
      </c>
      <c r="L45" s="472">
        <f>IF(L$12&gt;$C$10,IF($E$9&gt;=L$12,'Contracting-Angebote'!$G$11*('Contracting-Angebote'!$G$12+'Contracting-Angebote'!$G$13*(1+'Projekt-Basisdaten'!$B$30)^(L$12-1)+'Contracting-Angebote'!$G$14*(1+'Projekt-Basisdaten'!$B$31)^(L$12-1)),0),0)</f>
        <v>0</v>
      </c>
      <c r="M45" s="472">
        <f>IF(M$12&gt;$C$10,IF($E$9&gt;=M$12,'Contracting-Angebote'!$G$11*('Contracting-Angebote'!$G$12+'Contracting-Angebote'!$G$13*(1+'Projekt-Basisdaten'!$B$30)^(M$12-1)+'Contracting-Angebote'!$G$14*(1+'Projekt-Basisdaten'!$B$31)^(M$12-1)),0),0)</f>
        <v>0</v>
      </c>
      <c r="N45" s="472">
        <f>IF(N$12&gt;$C$10,IF($E$9&gt;=N$12,'Contracting-Angebote'!$G$11*('Contracting-Angebote'!$G$12+'Contracting-Angebote'!$G$13*(1+'Projekt-Basisdaten'!$B$30)^(N$12-1)+'Contracting-Angebote'!$G$14*(1+'Projekt-Basisdaten'!$B$31)^(N$12-1)),0),0)</f>
        <v>0</v>
      </c>
      <c r="O45" s="472">
        <f>IF(O$12&gt;$C$10,IF($E$9&gt;=O$12,'Contracting-Angebote'!$G$11*('Contracting-Angebote'!$G$12+'Contracting-Angebote'!$G$13*(1+'Projekt-Basisdaten'!$B$30)^(O$12-1)+'Contracting-Angebote'!$G$14*(1+'Projekt-Basisdaten'!$B$31)^(O$12-1)),0),0)</f>
        <v>0</v>
      </c>
      <c r="P45" s="472">
        <f>IF(P$12&gt;$C$10,IF($E$9&gt;=P$12,'Contracting-Angebote'!$G$11*('Contracting-Angebote'!$G$12+'Contracting-Angebote'!$G$13*(1+'Projekt-Basisdaten'!$B$30)^(P$12-1)+'Contracting-Angebote'!$G$14*(1+'Projekt-Basisdaten'!$B$31)^(P$12-1)),0),0)</f>
        <v>0</v>
      </c>
      <c r="Q45" s="472">
        <f>IF(Q$12&gt;$C$10,IF($E$9&gt;=Q$12,'Contracting-Angebote'!$G$11*('Contracting-Angebote'!$G$12+'Contracting-Angebote'!$G$13*(1+'Projekt-Basisdaten'!$B$30)^(Q$12-1)+'Contracting-Angebote'!$G$14*(1+'Projekt-Basisdaten'!$B$31)^(Q$12-1)),0),0)</f>
        <v>0</v>
      </c>
      <c r="R45" s="472">
        <f>IF(R$12&gt;$C$10,IF($E$9&gt;=R$12,'Contracting-Angebote'!$G$11*('Contracting-Angebote'!$G$12+'Contracting-Angebote'!$G$13*(1+'Projekt-Basisdaten'!$B$30)^(R$12-1)+'Contracting-Angebote'!$G$14*(1+'Projekt-Basisdaten'!$B$31)^(R$12-1)),0),0)</f>
        <v>0</v>
      </c>
      <c r="S45" s="472">
        <f>IF(S$12&gt;$C$10,IF($E$9&gt;=S$12,'Contracting-Angebote'!$G$11*('Contracting-Angebote'!$G$12+'Contracting-Angebote'!$G$13*(1+'Projekt-Basisdaten'!$B$30)^(S$12-1)+'Contracting-Angebote'!$G$14*(1+'Projekt-Basisdaten'!$B$31)^(S$12-1)),0),0)</f>
        <v>0</v>
      </c>
      <c r="T45" s="472">
        <f>IF(T$12&gt;$C$10,IF($E$9&gt;=T$12,'Contracting-Angebote'!$G$11*('Contracting-Angebote'!$G$12+'Contracting-Angebote'!$G$13*(1+'Projekt-Basisdaten'!$B$30)^(T$12-1)+'Contracting-Angebote'!$G$14*(1+'Projekt-Basisdaten'!$B$31)^(T$12-1)),0),0)</f>
        <v>0</v>
      </c>
      <c r="U45" s="472">
        <f>IF(U$12&gt;$C$10,IF($E$9&gt;=U$12,'Contracting-Angebote'!$G$11*('Contracting-Angebote'!$G$12+'Contracting-Angebote'!$G$13*(1+'Projekt-Basisdaten'!$B$30)^(U$12-1)+'Contracting-Angebote'!$G$14*(1+'Projekt-Basisdaten'!$B$31)^(U$12-1)),0),0)</f>
        <v>0</v>
      </c>
      <c r="V45" s="472">
        <f>IF(V$12&gt;$C$10,IF($E$9&gt;=V$12,'Contracting-Angebote'!$G$11*('Contracting-Angebote'!$G$12+'Contracting-Angebote'!$G$13*(1+'Projekt-Basisdaten'!$B$30)^(V$12-1)+'Contracting-Angebote'!$G$14*(1+'Projekt-Basisdaten'!$B$31)^(V$12-1)),0),0)</f>
        <v>0</v>
      </c>
      <c r="W45" s="472">
        <f>IF(W$12&gt;$C$10,IF($E$9&gt;=W$12,'Contracting-Angebote'!$G$11*('Contracting-Angebote'!$G$12+'Contracting-Angebote'!$G$13*(1+'Projekt-Basisdaten'!$B$30)^(W$12-1)+'Contracting-Angebote'!$G$14*(1+'Projekt-Basisdaten'!$B$31)^(W$12-1)),0),0)</f>
        <v>0</v>
      </c>
      <c r="X45" s="472">
        <f>IF(X$12&gt;$C$10,IF($E$9&gt;=X$12,'Contracting-Angebote'!$G$11*('Contracting-Angebote'!$G$12+'Contracting-Angebote'!$G$13*(1+'Projekt-Basisdaten'!$B$30)^(X$12-1)+'Contracting-Angebote'!$G$14*(1+'Projekt-Basisdaten'!$B$31)^(X$12-1)),0),0)</f>
        <v>0</v>
      </c>
      <c r="Y45" s="472">
        <f>IF(Y$12&gt;$C$10,IF($E$9&gt;=Y$12,'Contracting-Angebote'!$G$11*('Contracting-Angebote'!$G$12+'Contracting-Angebote'!$G$13*(1+'Projekt-Basisdaten'!$B$30)^(Y$12-1)+'Contracting-Angebote'!$G$14*(1+'Projekt-Basisdaten'!$B$31)^(Y$12-1)),0),0)</f>
        <v>0</v>
      </c>
      <c r="Z45" s="473">
        <f>IF(Z$12&gt;$C$10,IF($E$9&gt;=Z$12,'Contracting-Angebote'!$G$11*('Contracting-Angebote'!$G$12+'Contracting-Angebote'!$G$13*(1+'Projekt-Basisdaten'!$B$30)^(Z$12-1)+'Contracting-Angebote'!$G$14*(1+'Projekt-Basisdaten'!$B$31)^(Z$12-1)),0),0)</f>
        <v>0</v>
      </c>
      <c r="AA45" s="474">
        <f>SUM(E45:Z45)</f>
        <v>0</v>
      </c>
      <c r="AB45" s="469"/>
      <c r="AC45" s="64"/>
    </row>
    <row r="46" spans="1:29" s="60" customFormat="1" ht="12.75" customHeight="1" x14ac:dyDescent="0.2">
      <c r="A46" s="470" t="str">
        <f>A16</f>
        <v>Arbeitskosten</v>
      </c>
      <c r="B46" s="475"/>
      <c r="C46" s="475"/>
      <c r="D46" s="476"/>
      <c r="E46" s="472">
        <f>IF(E$12&gt;$C$10,IF($E$9&gt;=E$12,'Projekt-Basisdaten'!$B$17*'Contracting-Angebote'!$G$18*('Contracting-Angebote'!$G$19+'Contracting-Angebote'!$G$20*(1+'Projekt-Basisdaten'!$B$32)^(E$12-1)+'Contracting-Angebote'!$G$21*(1+'Projekt-Basisdaten'!$B$33)^(E$12-1)+'Contracting-Angebote'!$G$22*(1+'Projekt-Basisdaten'!$B$34)^(E$12-1)+'Contracting-Angebote'!$G$23*(1+'Projekt-Basisdaten'!$B$35)^(E$12-1)),0),0)</f>
        <v>0</v>
      </c>
      <c r="F46" s="472">
        <f>IF(F$12&gt;$C$10,IF($E$9&gt;=F$12,'Projekt-Basisdaten'!$B$17*'Contracting-Angebote'!$G$18*('Contracting-Angebote'!$G$19+'Contracting-Angebote'!$G$20*(1+'Projekt-Basisdaten'!$B$32)^(F$12-1)+'Contracting-Angebote'!$G$21*(1+'Projekt-Basisdaten'!$B$33)^(F$12-1)+'Contracting-Angebote'!$G$22*(1+'Projekt-Basisdaten'!$B$34)^(F$12-1)+'Contracting-Angebote'!$G$23*(1+'Projekt-Basisdaten'!$B$35)^(F$12-1)),0),0)</f>
        <v>0</v>
      </c>
      <c r="G46" s="472">
        <f>IF(G$12&gt;$C$10,IF($E$9&gt;=G$12,'Projekt-Basisdaten'!$B$17*'Contracting-Angebote'!$G$18*('Contracting-Angebote'!$G$19+'Contracting-Angebote'!$G$20*(1+'Projekt-Basisdaten'!$B$32)^(G$12-1)+'Contracting-Angebote'!$G$21*(1+'Projekt-Basisdaten'!$B$33)^(G$12-1)+'Contracting-Angebote'!$G$22*(1+'Projekt-Basisdaten'!$B$34)^(G$12-1)+'Contracting-Angebote'!$G$23*(1+'Projekt-Basisdaten'!$B$35)^(G$12-1)),0),0)</f>
        <v>0</v>
      </c>
      <c r="H46" s="472">
        <f>IF(H$12&gt;$C$10,IF($E$9&gt;=H$12,'Projekt-Basisdaten'!$B$17*'Contracting-Angebote'!$G$18*('Contracting-Angebote'!$G$19+'Contracting-Angebote'!$G$20*(1+'Projekt-Basisdaten'!$B$32)^(H$12-1)+'Contracting-Angebote'!$G$21*(1+'Projekt-Basisdaten'!$B$33)^(H$12-1)+'Contracting-Angebote'!$G$22*(1+'Projekt-Basisdaten'!$B$34)^(H$12-1)+'Contracting-Angebote'!$G$23*(1+'Projekt-Basisdaten'!$B$35)^(H$12-1)),0),0)</f>
        <v>0</v>
      </c>
      <c r="I46" s="472">
        <f>IF(I$12&gt;$C$10,IF($E$9&gt;=I$12,'Projekt-Basisdaten'!$B$17*'Contracting-Angebote'!$G$18*('Contracting-Angebote'!$G$19+'Contracting-Angebote'!$G$20*(1+'Projekt-Basisdaten'!$B$32)^(I$12-1)+'Contracting-Angebote'!$G$21*(1+'Projekt-Basisdaten'!$B$33)^(I$12-1)+'Contracting-Angebote'!$G$22*(1+'Projekt-Basisdaten'!$B$34)^(I$12-1)+'Contracting-Angebote'!$G$23*(1+'Projekt-Basisdaten'!$B$35)^(I$12-1)),0),0)</f>
        <v>0</v>
      </c>
      <c r="J46" s="472">
        <f>IF(J$12&gt;$C$10,IF($E$9&gt;=J$12,'Projekt-Basisdaten'!$B$17*'Contracting-Angebote'!$G$18*('Contracting-Angebote'!$G$19+'Contracting-Angebote'!$G$20*(1+'Projekt-Basisdaten'!$B$32)^(J$12-1)+'Contracting-Angebote'!$G$21*(1+'Projekt-Basisdaten'!$B$33)^(J$12-1)+'Contracting-Angebote'!$G$22*(1+'Projekt-Basisdaten'!$B$34)^(J$12-1)+'Contracting-Angebote'!$G$23*(1+'Projekt-Basisdaten'!$B$35)^(J$12-1)),0),0)</f>
        <v>0</v>
      </c>
      <c r="K46" s="472">
        <f>IF(K$12&gt;$C$10,IF($E$9&gt;=K$12,'Projekt-Basisdaten'!$B$17*'Contracting-Angebote'!$G$18*('Contracting-Angebote'!$G$19+'Contracting-Angebote'!$G$20*(1+'Projekt-Basisdaten'!$B$32)^(K$12-1)+'Contracting-Angebote'!$G$21*(1+'Projekt-Basisdaten'!$B$33)^(K$12-1)+'Contracting-Angebote'!$G$22*(1+'Projekt-Basisdaten'!$B$34)^(K$12-1)+'Contracting-Angebote'!$G$23*(1+'Projekt-Basisdaten'!$B$35)^(K$12-1)),0),0)</f>
        <v>0</v>
      </c>
      <c r="L46" s="472">
        <f>IF(L$12&gt;$C$10,IF($E$9&gt;=L$12,'Projekt-Basisdaten'!$B$17*'Contracting-Angebote'!$G$18*('Contracting-Angebote'!$G$19+'Contracting-Angebote'!$G$20*(1+'Projekt-Basisdaten'!$B$32)^(L$12-1)+'Contracting-Angebote'!$G$21*(1+'Projekt-Basisdaten'!$B$33)^(L$12-1)+'Contracting-Angebote'!$G$22*(1+'Projekt-Basisdaten'!$B$34)^(L$12-1)+'Contracting-Angebote'!$G$23*(1+'Projekt-Basisdaten'!$B$35)^(L$12-1)),0),0)</f>
        <v>0</v>
      </c>
      <c r="M46" s="472">
        <f>IF(M$12&gt;$C$10,IF($E$9&gt;=M$12,'Projekt-Basisdaten'!$B$17*'Contracting-Angebote'!$G$18*('Contracting-Angebote'!$G$19+'Contracting-Angebote'!$G$20*(1+'Projekt-Basisdaten'!$B$32)^(M$12-1)+'Contracting-Angebote'!$G$21*(1+'Projekt-Basisdaten'!$B$33)^(M$12-1)+'Contracting-Angebote'!$G$22*(1+'Projekt-Basisdaten'!$B$34)^(M$12-1)+'Contracting-Angebote'!$G$23*(1+'Projekt-Basisdaten'!$B$35)^(M$12-1)),0),0)</f>
        <v>0</v>
      </c>
      <c r="N46" s="472">
        <f>IF(N$12&gt;$C$10,IF($E$9&gt;=N$12,'Projekt-Basisdaten'!$B$17*'Contracting-Angebote'!$G$18*('Contracting-Angebote'!$G$19+'Contracting-Angebote'!$G$20*(1+'Projekt-Basisdaten'!$B$32)^(N$12-1)+'Contracting-Angebote'!$G$21*(1+'Projekt-Basisdaten'!$B$33)^(N$12-1)+'Contracting-Angebote'!$G$22*(1+'Projekt-Basisdaten'!$B$34)^(N$12-1)+'Contracting-Angebote'!$G$23*(1+'Projekt-Basisdaten'!$B$35)^(N$12-1)),0),0)</f>
        <v>0</v>
      </c>
      <c r="O46" s="472">
        <f>IF(O$12&gt;$C$10,IF($E$9&gt;=O$12,'Projekt-Basisdaten'!$B$17*'Contracting-Angebote'!$G$18*('Contracting-Angebote'!$G$19+'Contracting-Angebote'!$G$20*(1+'Projekt-Basisdaten'!$B$32)^(O$12-1)+'Contracting-Angebote'!$G$21*(1+'Projekt-Basisdaten'!$B$33)^(O$12-1)+'Contracting-Angebote'!$G$22*(1+'Projekt-Basisdaten'!$B$34)^(O$12-1)+'Contracting-Angebote'!$G$23*(1+'Projekt-Basisdaten'!$B$35)^(O$12-1)),0),0)</f>
        <v>0</v>
      </c>
      <c r="P46" s="472">
        <f>IF(P$12&gt;$C$10,IF($E$9&gt;=P$12,'Projekt-Basisdaten'!$B$17*'Contracting-Angebote'!$G$18*('Contracting-Angebote'!$G$19+'Contracting-Angebote'!$G$20*(1+'Projekt-Basisdaten'!$B$32)^(P$12-1)+'Contracting-Angebote'!$G$21*(1+'Projekt-Basisdaten'!$B$33)^(P$12-1)+'Contracting-Angebote'!$G$22*(1+'Projekt-Basisdaten'!$B$34)^(P$12-1)+'Contracting-Angebote'!$G$23*(1+'Projekt-Basisdaten'!$B$35)^(P$12-1)),0),0)</f>
        <v>0</v>
      </c>
      <c r="Q46" s="472">
        <f>IF(Q$12&gt;$C$10,IF($E$9&gt;=Q$12,'Projekt-Basisdaten'!$B$17*'Contracting-Angebote'!$G$18*('Contracting-Angebote'!$G$19+'Contracting-Angebote'!$G$20*(1+'Projekt-Basisdaten'!$B$32)^(Q$12-1)+'Contracting-Angebote'!$G$21*(1+'Projekt-Basisdaten'!$B$33)^(Q$12-1)+'Contracting-Angebote'!$G$22*(1+'Projekt-Basisdaten'!$B$34)^(Q$12-1)+'Contracting-Angebote'!$G$23*(1+'Projekt-Basisdaten'!$B$35)^(Q$12-1)),0),0)</f>
        <v>0</v>
      </c>
      <c r="R46" s="472">
        <f>IF(R$12&gt;$C$10,IF($E$9&gt;=R$12,'Projekt-Basisdaten'!$B$17*'Contracting-Angebote'!$G$18*('Contracting-Angebote'!$G$19+'Contracting-Angebote'!$G$20*(1+'Projekt-Basisdaten'!$B$32)^(R$12-1)+'Contracting-Angebote'!$G$21*(1+'Projekt-Basisdaten'!$B$33)^(R$12-1)+'Contracting-Angebote'!$G$22*(1+'Projekt-Basisdaten'!$B$34)^(R$12-1)+'Contracting-Angebote'!$G$23*(1+'Projekt-Basisdaten'!$B$35)^(R$12-1)),0),0)</f>
        <v>0</v>
      </c>
      <c r="S46" s="472">
        <f>IF(S$12&gt;$C$10,IF($E$9&gt;=S$12,'Projekt-Basisdaten'!$B$17*'Contracting-Angebote'!$G$18*('Contracting-Angebote'!$G$19+'Contracting-Angebote'!$G$20*(1+'Projekt-Basisdaten'!$B$32)^(S$12-1)+'Contracting-Angebote'!$G$21*(1+'Projekt-Basisdaten'!$B$33)^(S$12-1)+'Contracting-Angebote'!$G$22*(1+'Projekt-Basisdaten'!$B$34)^(S$12-1)+'Contracting-Angebote'!$G$23*(1+'Projekt-Basisdaten'!$B$35)^(S$12-1)),0),0)</f>
        <v>0</v>
      </c>
      <c r="T46" s="472">
        <f>IF(T$12&gt;$C$10,IF($E$9&gt;=T$12,'Projekt-Basisdaten'!$B$17*'Contracting-Angebote'!$G$18*('Contracting-Angebote'!$G$19+'Contracting-Angebote'!$G$20*(1+'Projekt-Basisdaten'!$B$32)^(T$12-1)+'Contracting-Angebote'!$G$21*(1+'Projekt-Basisdaten'!$B$33)^(T$12-1)+'Contracting-Angebote'!$G$22*(1+'Projekt-Basisdaten'!$B$34)^(T$12-1)+'Contracting-Angebote'!$G$23*(1+'Projekt-Basisdaten'!$B$35)^(T$12-1)),0),0)</f>
        <v>0</v>
      </c>
      <c r="U46" s="472">
        <f>IF(U$12&gt;$C$10,IF($E$9&gt;=U$12,'Projekt-Basisdaten'!$B$17*'Contracting-Angebote'!$G$18*('Contracting-Angebote'!$G$19+'Contracting-Angebote'!$G$20*(1+'Projekt-Basisdaten'!$B$32)^(U$12-1)+'Contracting-Angebote'!$G$21*(1+'Projekt-Basisdaten'!$B$33)^(U$12-1)+'Contracting-Angebote'!$G$22*(1+'Projekt-Basisdaten'!$B$34)^(U$12-1)+'Contracting-Angebote'!$G$23*(1+'Projekt-Basisdaten'!$B$35)^(U$12-1)),0),0)</f>
        <v>0</v>
      </c>
      <c r="V46" s="472">
        <f>IF(V$12&gt;$C$10,IF($E$9&gt;=V$12,'Projekt-Basisdaten'!$B$17*'Contracting-Angebote'!$G$18*('Contracting-Angebote'!$G$19+'Contracting-Angebote'!$G$20*(1+'Projekt-Basisdaten'!$B$32)^(V$12-1)+'Contracting-Angebote'!$G$21*(1+'Projekt-Basisdaten'!$B$33)^(V$12-1)+'Contracting-Angebote'!$G$22*(1+'Projekt-Basisdaten'!$B$34)^(V$12-1)+'Contracting-Angebote'!$G$23*(1+'Projekt-Basisdaten'!$B$35)^(V$12-1)),0),0)</f>
        <v>0</v>
      </c>
      <c r="W46" s="472">
        <f>IF(W$12&gt;$C$10,IF($E$9&gt;=W$12,'Projekt-Basisdaten'!$B$17*'Contracting-Angebote'!$G$18*('Contracting-Angebote'!$G$19+'Contracting-Angebote'!$G$20*(1+'Projekt-Basisdaten'!$B$32)^(W$12-1)+'Contracting-Angebote'!$G$21*(1+'Projekt-Basisdaten'!$B$33)^(W$12-1)+'Contracting-Angebote'!$G$22*(1+'Projekt-Basisdaten'!$B$34)^(W$12-1)+'Contracting-Angebote'!$G$23*(1+'Projekt-Basisdaten'!$B$35)^(W$12-1)),0),0)</f>
        <v>0</v>
      </c>
      <c r="X46" s="472">
        <f>IF(X$12&gt;$C$10,IF($E$9&gt;=X$12,'Projekt-Basisdaten'!$B$17*'Contracting-Angebote'!$G$18*('Contracting-Angebote'!$G$19+'Contracting-Angebote'!$G$20*(1+'Projekt-Basisdaten'!$B$32)^(X$12-1)+'Contracting-Angebote'!$G$21*(1+'Projekt-Basisdaten'!$B$33)^(X$12-1)+'Contracting-Angebote'!$G$22*(1+'Projekt-Basisdaten'!$B$34)^(X$12-1)+'Contracting-Angebote'!$G$23*(1+'Projekt-Basisdaten'!$B$35)^(X$12-1)),0),0)</f>
        <v>0</v>
      </c>
      <c r="Y46" s="472">
        <f>IF(Y$12&gt;$C$10,IF($E$9&gt;=Y$12,'Projekt-Basisdaten'!$B$17*'Contracting-Angebote'!$G$18*('Contracting-Angebote'!$G$19+'Contracting-Angebote'!$G$20*(1+'Projekt-Basisdaten'!$B$32)^(Y$12-1)+'Contracting-Angebote'!$G$21*(1+'Projekt-Basisdaten'!$B$33)^(Y$12-1)+'Contracting-Angebote'!$G$22*(1+'Projekt-Basisdaten'!$B$34)^(Y$12-1)+'Contracting-Angebote'!$G$23*(1+'Projekt-Basisdaten'!$B$35)^(Y$12-1)),0),0)</f>
        <v>0</v>
      </c>
      <c r="Z46" s="473">
        <f>IF(Z$12&gt;$C$10,IF($E$9&gt;=Z$12,'Projekt-Basisdaten'!$B$17*'Contracting-Angebote'!$G$18*('Contracting-Angebote'!$G$19+'Contracting-Angebote'!$G$20*(1+'Projekt-Basisdaten'!$B$32)^(Z$12-1)+'Contracting-Angebote'!$G$21*(1+'Projekt-Basisdaten'!$B$33)^(Z$12-1)+'Contracting-Angebote'!$G$22*(1+'Projekt-Basisdaten'!$B$34)^(Z$12-1)+'Contracting-Angebote'!$G$23*(1+'Projekt-Basisdaten'!$B$35)^(Z$12-1)),0),0)</f>
        <v>0</v>
      </c>
      <c r="AA46" s="474">
        <f>SUM(E46:Z46)</f>
        <v>0</v>
      </c>
      <c r="AB46" s="469"/>
      <c r="AC46" s="64"/>
    </row>
    <row r="47" spans="1:29" s="60" customFormat="1" ht="12.75" customHeight="1" x14ac:dyDescent="0.2">
      <c r="A47" s="471" t="str">
        <f>A17</f>
        <v>Gesamtkosten</v>
      </c>
      <c r="B47" s="471"/>
      <c r="C47" s="471"/>
      <c r="D47" s="471"/>
      <c r="E47" s="477">
        <f t="shared" ref="E47:Z47" si="7">E45+E46</f>
        <v>0</v>
      </c>
      <c r="F47" s="477">
        <f t="shared" si="7"/>
        <v>0</v>
      </c>
      <c r="G47" s="477">
        <f t="shared" si="7"/>
        <v>0</v>
      </c>
      <c r="H47" s="477">
        <f t="shared" si="7"/>
        <v>0</v>
      </c>
      <c r="I47" s="477">
        <f t="shared" si="7"/>
        <v>0</v>
      </c>
      <c r="J47" s="477">
        <f t="shared" si="7"/>
        <v>0</v>
      </c>
      <c r="K47" s="477">
        <f t="shared" si="7"/>
        <v>0</v>
      </c>
      <c r="L47" s="477">
        <f t="shared" si="7"/>
        <v>0</v>
      </c>
      <c r="M47" s="477">
        <f t="shared" si="7"/>
        <v>0</v>
      </c>
      <c r="N47" s="477">
        <f t="shared" si="7"/>
        <v>0</v>
      </c>
      <c r="O47" s="477">
        <f t="shared" si="7"/>
        <v>0</v>
      </c>
      <c r="P47" s="477">
        <f t="shared" si="7"/>
        <v>0</v>
      </c>
      <c r="Q47" s="477">
        <f t="shared" si="7"/>
        <v>0</v>
      </c>
      <c r="R47" s="477">
        <f t="shared" si="7"/>
        <v>0</v>
      </c>
      <c r="S47" s="477">
        <f t="shared" si="7"/>
        <v>0</v>
      </c>
      <c r="T47" s="477">
        <f t="shared" si="7"/>
        <v>0</v>
      </c>
      <c r="U47" s="477">
        <f t="shared" si="7"/>
        <v>0</v>
      </c>
      <c r="V47" s="477">
        <f t="shared" si="7"/>
        <v>0</v>
      </c>
      <c r="W47" s="477">
        <f t="shared" si="7"/>
        <v>0</v>
      </c>
      <c r="X47" s="477">
        <f t="shared" si="7"/>
        <v>0</v>
      </c>
      <c r="Y47" s="477">
        <f t="shared" si="7"/>
        <v>0</v>
      </c>
      <c r="Z47" s="478">
        <f t="shared" si="7"/>
        <v>0</v>
      </c>
      <c r="AA47" s="474">
        <f>SUM(AA45:AA46)</f>
        <v>0</v>
      </c>
      <c r="AB47" s="469"/>
      <c r="AC47" s="64"/>
    </row>
    <row r="48" spans="1:29" s="60" customFormat="1" ht="12.75" customHeight="1" x14ac:dyDescent="0.2">
      <c r="A48" s="479" t="str">
        <f>A18</f>
        <v>Gesamtkosten diskontiert (Barwert)</v>
      </c>
      <c r="B48" s="479"/>
      <c r="C48" s="479"/>
      <c r="D48" s="479"/>
      <c r="E48" s="480">
        <f>E47*(1+'Projekt-Basisdaten'!$B$12)^-E$12</f>
        <v>0</v>
      </c>
      <c r="F48" s="480">
        <f>F47*(1+'Projekt-Basisdaten'!$B$12)^-F$12</f>
        <v>0</v>
      </c>
      <c r="G48" s="480">
        <f>G47*(1+'Projekt-Basisdaten'!$B$12)^-G$12</f>
        <v>0</v>
      </c>
      <c r="H48" s="480">
        <f>H47*(1+'Projekt-Basisdaten'!$B$12)^-H$12</f>
        <v>0</v>
      </c>
      <c r="I48" s="480">
        <f>I47*(1+'Projekt-Basisdaten'!$B$12)^-I$12</f>
        <v>0</v>
      </c>
      <c r="J48" s="480">
        <f>J47*(1+'Projekt-Basisdaten'!$B$12)^-J$12</f>
        <v>0</v>
      </c>
      <c r="K48" s="480">
        <f>K47*(1+'Projekt-Basisdaten'!$B$12)^-K$12</f>
        <v>0</v>
      </c>
      <c r="L48" s="480">
        <f>L47*(1+'Projekt-Basisdaten'!$B$12)^-L$12</f>
        <v>0</v>
      </c>
      <c r="M48" s="480">
        <f>M47*(1+'Projekt-Basisdaten'!$B$12)^-M$12</f>
        <v>0</v>
      </c>
      <c r="N48" s="480">
        <f>N47*(1+'Projekt-Basisdaten'!$B$12)^-N$12</f>
        <v>0</v>
      </c>
      <c r="O48" s="480">
        <f>O47*(1+'Projekt-Basisdaten'!$B$12)^-O$12</f>
        <v>0</v>
      </c>
      <c r="P48" s="480">
        <f>P47*(1+'Projekt-Basisdaten'!$B$12)^-P$12</f>
        <v>0</v>
      </c>
      <c r="Q48" s="480">
        <f>Q47*(1+'Projekt-Basisdaten'!$B$12)^-Q$12</f>
        <v>0</v>
      </c>
      <c r="R48" s="480">
        <f>R47*(1+'Projekt-Basisdaten'!$B$12)^-R$12</f>
        <v>0</v>
      </c>
      <c r="S48" s="480">
        <f>S47*(1+'Projekt-Basisdaten'!$B$12)^-S$12</f>
        <v>0</v>
      </c>
      <c r="T48" s="480">
        <f>T47*(1+'Projekt-Basisdaten'!$B$12)^-T$12</f>
        <v>0</v>
      </c>
      <c r="U48" s="480">
        <f>U47*(1+'Projekt-Basisdaten'!$B$12)^-U$12</f>
        <v>0</v>
      </c>
      <c r="V48" s="480">
        <f>V47*(1+'Projekt-Basisdaten'!$B$12)^-V$12</f>
        <v>0</v>
      </c>
      <c r="W48" s="480">
        <f>W47*(1+'Projekt-Basisdaten'!$B$12)^-W$12</f>
        <v>0</v>
      </c>
      <c r="X48" s="480">
        <f>X47*(1+'Projekt-Basisdaten'!$B$12)^-X$12</f>
        <v>0</v>
      </c>
      <c r="Y48" s="480">
        <f>Y47*(1+'Projekt-Basisdaten'!$B$12)^-Y$12</f>
        <v>0</v>
      </c>
      <c r="Z48" s="480">
        <f>Z47*(1+'Projekt-Basisdaten'!$B$12)^-Z$12</f>
        <v>0</v>
      </c>
      <c r="AA48" s="481">
        <f>SUM(E48:Z48)</f>
        <v>0</v>
      </c>
      <c r="AB48" s="482" t="e">
        <f>AA48/AA60</f>
        <v>#DIV/0!</v>
      </c>
      <c r="AC48" s="64"/>
    </row>
    <row r="49" spans="1:51" ht="20.25" customHeight="1" x14ac:dyDescent="0.2">
      <c r="A49" s="483"/>
      <c r="B49" s="483"/>
      <c r="C49" s="483"/>
      <c r="D49" s="483"/>
      <c r="E49" s="487"/>
      <c r="F49" s="483"/>
      <c r="G49" s="483"/>
      <c r="H49" s="483"/>
      <c r="I49" s="483"/>
      <c r="J49" s="483"/>
      <c r="K49" s="483"/>
      <c r="L49" s="483"/>
      <c r="M49" s="483"/>
      <c r="N49" s="483"/>
      <c r="O49" s="483"/>
      <c r="P49" s="483"/>
      <c r="Q49" s="483"/>
      <c r="R49" s="483"/>
      <c r="S49" s="483"/>
      <c r="T49" s="483"/>
      <c r="U49" s="483"/>
      <c r="V49" s="483"/>
      <c r="W49" s="483"/>
      <c r="X49" s="483"/>
      <c r="Y49" s="483"/>
      <c r="Z49" s="483"/>
      <c r="AA49" s="485"/>
      <c r="AB49" s="486"/>
    </row>
    <row r="50" spans="1:51" s="60" customFormat="1" ht="26.25" customHeight="1" x14ac:dyDescent="0.2">
      <c r="A50" s="523" t="str">
        <f>IF(Zusammenfassung!$B$14=0,'Eigenregie-Basisdaten'!$A$15,'Eigenregie-Basisdaten'!$A$8)</f>
        <v>Variante 2 - Eigenregie durch eigene Wärme-/Kälteerzeugungsanlage</v>
      </c>
      <c r="B50" s="523"/>
      <c r="C50" s="523"/>
      <c r="D50" s="523"/>
      <c r="E50" s="69"/>
      <c r="F50" s="69"/>
      <c r="G50" s="69"/>
      <c r="H50" s="69"/>
      <c r="I50" s="69"/>
      <c r="J50" s="69"/>
      <c r="K50" s="69"/>
      <c r="L50" s="69"/>
      <c r="M50" s="69"/>
      <c r="N50" s="69"/>
      <c r="O50" s="69"/>
      <c r="P50" s="69"/>
      <c r="Q50" s="69"/>
      <c r="R50" s="69"/>
      <c r="S50" s="69"/>
      <c r="T50" s="69"/>
      <c r="U50" s="69"/>
      <c r="V50" s="69"/>
      <c r="W50" s="69"/>
      <c r="X50" s="69"/>
      <c r="Y50" s="69"/>
      <c r="Z50" s="69"/>
      <c r="AA50" s="74"/>
      <c r="AB50" s="71"/>
      <c r="AC50" s="64"/>
    </row>
    <row r="51" spans="1:51" s="60" customFormat="1" ht="12.75" customHeight="1" x14ac:dyDescent="0.2">
      <c r="A51" s="532" t="s">
        <v>171</v>
      </c>
      <c r="B51" s="533"/>
      <c r="C51" s="533"/>
      <c r="D51" s="533"/>
      <c r="E51" s="67">
        <f>IF(Zusammenfassung!$B$14=0,'eigener Energieerzeuger'!$C$23,'Eigenregie-Basisdaten'!$B$12)</f>
        <v>0</v>
      </c>
      <c r="F51" s="52"/>
      <c r="G51" s="52"/>
      <c r="H51" s="52"/>
      <c r="I51" s="52"/>
      <c r="J51" s="52"/>
      <c r="K51" s="52"/>
      <c r="L51" s="52"/>
      <c r="M51" s="52"/>
      <c r="N51" s="52"/>
      <c r="O51" s="52"/>
      <c r="P51" s="52"/>
      <c r="Q51" s="52"/>
      <c r="R51" s="52"/>
      <c r="S51" s="52"/>
      <c r="T51" s="52"/>
      <c r="U51" s="52"/>
      <c r="V51" s="52"/>
      <c r="W51" s="52"/>
      <c r="X51" s="52"/>
      <c r="Y51" s="52"/>
      <c r="Z51" s="52"/>
      <c r="AA51" s="68"/>
      <c r="AB51" s="71"/>
      <c r="AC51" s="64"/>
    </row>
    <row r="52" spans="1:51" s="60" customFormat="1" ht="12.75" customHeight="1" x14ac:dyDescent="0.2">
      <c r="A52" s="534" t="str">
        <f>IF(Zusammenfassung!$B$14=0,"Finanzierungskosten - Zins+Tilgung","Kapitaldienst Investitionen Fernwärmeanschluß")</f>
        <v>Finanzierungskosten - Zins+Tilgung</v>
      </c>
      <c r="B52" s="535"/>
      <c r="C52" s="535"/>
      <c r="D52" s="535"/>
      <c r="E52" s="52">
        <f>IF($E$9&gt;=E$12,IF(Zusammenfassung!$B$14=0,'eigener Energieerzeuger'!$F$23,-PMT('Projekt-Basisdaten'!$B$12,'Projekt-Basisdaten'!$B$10,'Eigenregie-Basisdaten'!$B$12)),0)</f>
        <v>0</v>
      </c>
      <c r="F52" s="52">
        <f>IF($E$9&gt;=F$12,IF(Zusammenfassung!$B$14=0,'eigener Energieerzeuger'!$F$23,-PMT('Projekt-Basisdaten'!$B$12,'Projekt-Basisdaten'!$B$10,'Eigenregie-Basisdaten'!$B$12)),0)</f>
        <v>0</v>
      </c>
      <c r="G52" s="52">
        <f>IF($E$9&gt;=G$12,IF(Zusammenfassung!$B$14=0,'eigener Energieerzeuger'!$F$23,-PMT('Projekt-Basisdaten'!$B$12,'Projekt-Basisdaten'!$B$10,'Eigenregie-Basisdaten'!$B$12)),0)</f>
        <v>0</v>
      </c>
      <c r="H52" s="52">
        <f>IF($E$9&gt;=H$12,IF(Zusammenfassung!$B$14=0,'eigener Energieerzeuger'!$F$23,-PMT('Projekt-Basisdaten'!$B$12,'Projekt-Basisdaten'!$B$10,'Eigenregie-Basisdaten'!$B$12)),0)</f>
        <v>0</v>
      </c>
      <c r="I52" s="52">
        <f>IF($E$9&gt;=I$12,IF(Zusammenfassung!$B$14=0,'eigener Energieerzeuger'!$F$23,-PMT('Projekt-Basisdaten'!$B$12,'Projekt-Basisdaten'!$B$10,'Eigenregie-Basisdaten'!$B$12)),0)</f>
        <v>0</v>
      </c>
      <c r="J52" s="52">
        <f>IF($E$9&gt;=J$12,IF(Zusammenfassung!$B$14=0,'eigener Energieerzeuger'!$F$23,-PMT('Projekt-Basisdaten'!$B$12,'Projekt-Basisdaten'!$B$10,'Eigenregie-Basisdaten'!$B$12)),0)</f>
        <v>0</v>
      </c>
      <c r="K52" s="52">
        <f>IF($E$9&gt;=K$12,IF(Zusammenfassung!$B$14=0,'eigener Energieerzeuger'!$F$23,-PMT('Projekt-Basisdaten'!$B$12,'Projekt-Basisdaten'!$B$10,'Eigenregie-Basisdaten'!$B$12)),0)</f>
        <v>0</v>
      </c>
      <c r="L52" s="52">
        <f>IF($E$9&gt;=L$12,IF(Zusammenfassung!$B$14=0,'eigener Energieerzeuger'!$F$23,-PMT('Projekt-Basisdaten'!$B$12,'Projekt-Basisdaten'!$B$10,'Eigenregie-Basisdaten'!$B$12)),0)</f>
        <v>0</v>
      </c>
      <c r="M52" s="52">
        <f>IF($E$9&gt;=M$12,IF(Zusammenfassung!$B$14=0,'eigener Energieerzeuger'!$F$23,-PMT('Projekt-Basisdaten'!$B$12,'Projekt-Basisdaten'!$B$10,'Eigenregie-Basisdaten'!$B$12)),0)</f>
        <v>0</v>
      </c>
      <c r="N52" s="52">
        <f>IF($E$9&gt;=N$12,IF(Zusammenfassung!$B$14=0,'eigener Energieerzeuger'!$F$23,-PMT('Projekt-Basisdaten'!$B$12,'Projekt-Basisdaten'!$B$10,'Eigenregie-Basisdaten'!$B$12)),0)</f>
        <v>0</v>
      </c>
      <c r="O52" s="52">
        <f>IF($E$9&gt;=O$12,IF(Zusammenfassung!$B$14=0,'eigener Energieerzeuger'!$F$23,-PMT('Projekt-Basisdaten'!$B$12,'Projekt-Basisdaten'!$B$10,'Eigenregie-Basisdaten'!$B$12)),0)</f>
        <v>0</v>
      </c>
      <c r="P52" s="52">
        <f>IF($E$9&gt;=P$12,IF(Zusammenfassung!$B$14=0,'eigener Energieerzeuger'!$F$23,-PMT('Projekt-Basisdaten'!$B$12,'Projekt-Basisdaten'!$B$10,'Eigenregie-Basisdaten'!$B$12)),0)</f>
        <v>0</v>
      </c>
      <c r="Q52" s="52">
        <f>IF($E$9&gt;=Q$12,IF(Zusammenfassung!$B$14=0,'eigener Energieerzeuger'!$F$23,-PMT('Projekt-Basisdaten'!$B$12,'Projekt-Basisdaten'!$B$10,'Eigenregie-Basisdaten'!$B$12)),0)</f>
        <v>0</v>
      </c>
      <c r="R52" s="52">
        <f>IF($E$9&gt;=R$12,IF(Zusammenfassung!$B$14=0,'eigener Energieerzeuger'!$F$23,-PMT('Projekt-Basisdaten'!$B$12,'Projekt-Basisdaten'!$B$10,'Eigenregie-Basisdaten'!$B$12)),0)</f>
        <v>0</v>
      </c>
      <c r="S52" s="52">
        <f>IF($E$9&gt;=S$12,IF(Zusammenfassung!$B$14=0,'eigener Energieerzeuger'!$F$23,-PMT('Projekt-Basisdaten'!$B$12,'Projekt-Basisdaten'!$B$10,'Eigenregie-Basisdaten'!$B$12)),0)</f>
        <v>0</v>
      </c>
      <c r="T52" s="52">
        <f>IF($E$9&gt;=T$12,IF(Zusammenfassung!$B$14=0,'eigener Energieerzeuger'!$F$23,-PMT('Projekt-Basisdaten'!$B$12,'Projekt-Basisdaten'!$B$10,'Eigenregie-Basisdaten'!$B$12)),0)</f>
        <v>0</v>
      </c>
      <c r="U52" s="52">
        <f>IF($E$9&gt;=U$12,IF(Zusammenfassung!$B$14=0,'eigener Energieerzeuger'!$F$23,-PMT('Projekt-Basisdaten'!$B$12,'Projekt-Basisdaten'!$B$10,'Eigenregie-Basisdaten'!$B$12)),0)</f>
        <v>0</v>
      </c>
      <c r="V52" s="52">
        <f>IF($E$9&gt;=V$12,IF(Zusammenfassung!$B$14=0,'eigener Energieerzeuger'!$F$23,-PMT('Projekt-Basisdaten'!$B$12,'Projekt-Basisdaten'!$B$10,'Eigenregie-Basisdaten'!$B$12)),0)</f>
        <v>0</v>
      </c>
      <c r="W52" s="52">
        <f>IF($E$9&gt;=W$12,IF(Zusammenfassung!$B$14=0,'eigener Energieerzeuger'!$F$23,-PMT('Projekt-Basisdaten'!$B$12,'Projekt-Basisdaten'!$B$10,'Eigenregie-Basisdaten'!$B$12)),0)</f>
        <v>0</v>
      </c>
      <c r="X52" s="52">
        <f>IF($E$9&gt;=X$12,IF(Zusammenfassung!$B$14=0,'eigener Energieerzeuger'!$F$23,-PMT('Projekt-Basisdaten'!$B$12,'Projekt-Basisdaten'!$B$10,'Eigenregie-Basisdaten'!$B$12)),0)</f>
        <v>0</v>
      </c>
      <c r="Y52" s="52">
        <f>IF($E$9&gt;=Y$12,IF(Zusammenfassung!$B$14=0,'eigener Energieerzeuger'!$F$23,-PMT('Projekt-Basisdaten'!$B$12,'Projekt-Basisdaten'!$B$10,'Eigenregie-Basisdaten'!$B$12)),0)</f>
        <v>0</v>
      </c>
      <c r="Z52" s="53">
        <f>IF($E$9&gt;=Z$12,IF(Zusammenfassung!$B$14=0,'eigener Energieerzeuger'!$F$23,-PMT('Projekt-Basisdaten'!$B$12,'Projekt-Basisdaten'!$B$10,'Eigenregie-Basisdaten'!$B$12)),0)</f>
        <v>0</v>
      </c>
      <c r="AA52" s="54">
        <f t="shared" ref="AA52:AA58" si="8">SUM(E52:Z52)</f>
        <v>0</v>
      </c>
      <c r="AB52" s="71"/>
      <c r="AC52" s="64"/>
    </row>
    <row r="53" spans="1:51" s="60" customFormat="1" ht="12.75" customHeight="1" x14ac:dyDescent="0.2">
      <c r="A53" s="536" t="str">
        <f>IF(Zusammenfassung!B14=0,"Verbrauchsgebundene Kosten","Fernwärmebezug")</f>
        <v>Verbrauchsgebundene Kosten</v>
      </c>
      <c r="B53" s="537"/>
      <c r="C53" s="537"/>
      <c r="D53" s="537"/>
      <c r="E53" s="52">
        <f>IF(E$12&gt;$C$10,IF($E$9&gt;=E$12,IF(Zusammenfassung!$B$14=0,('Eigenregie-Basisdaten'!$B$36+'Eigenregie-Basisdaten'!$D$21*'Eigenregie-Basisdaten'!$B$37)*(1+'Projekt-Basisdaten'!$B$39)^(E$12-1)+('Eigenregie-Basisdaten'!$D$22*'Eigenregie-Basisdaten'!$B$38)*(1+'Projekt-Basisdaten'!$B$40)^(E$12-1)+('Eigenregie-Basisdaten'!$B$42+'Eigenregie-Basisdaten'!$D$23*'Eigenregie-Basisdaten'!$B$43)*(1+'Projekt-Basisdaten'!$B$41)^(E$12-1)+('Eigenregie-Basisdaten'!$B$39+('Eigenregie-Basisdaten'!$D$19+'Eigenregie-Basisdaten'!$D$24)*'Eigenregie-Basisdaten'!$B$40)*(1+'Projekt-Basisdaten'!$B$42)^(E$12-1),Zusammenfassung!$B$14*'Projekt-Basisdaten'!$B$17*(1+'Projekt-Basisdaten'!$B$47)^(E$12-1)),0),0)</f>
        <v>0</v>
      </c>
      <c r="F53" s="52">
        <f>IF(F$12&gt;$C$10,IF($E$9&gt;=F$12,IF(Zusammenfassung!$B$14=0,('Eigenregie-Basisdaten'!$B$36+'Eigenregie-Basisdaten'!$D$21*'Eigenregie-Basisdaten'!$B$37)*(1+'Projekt-Basisdaten'!$B$39)^(F$12-1)+('Eigenregie-Basisdaten'!$D$22*'Eigenregie-Basisdaten'!$B$38)*(1+'Projekt-Basisdaten'!$B$40)^(F$12-1)+('Eigenregie-Basisdaten'!$B$42+'Eigenregie-Basisdaten'!$D$23*'Eigenregie-Basisdaten'!$B$43)*(1+'Projekt-Basisdaten'!$B$41)^(F$12-1)+('Eigenregie-Basisdaten'!$B$39+('Eigenregie-Basisdaten'!$D$19+'Eigenregie-Basisdaten'!$D$24)*'Eigenregie-Basisdaten'!$B$40)*(1+'Projekt-Basisdaten'!$B$42)^(F$12-1),Zusammenfassung!$B$14*'Projekt-Basisdaten'!$B$17*(1+'Projekt-Basisdaten'!$B$47)^(F$12-1)),0),0)</f>
        <v>0</v>
      </c>
      <c r="G53" s="52">
        <f>IF(G$12&gt;$C$10,IF($E$9&gt;=G$12,IF(Zusammenfassung!$B$14=0,('Eigenregie-Basisdaten'!$B$36+'Eigenregie-Basisdaten'!$D$21*'Eigenregie-Basisdaten'!$B$37)*(1+'Projekt-Basisdaten'!$B$39)^(G$12-1)+('Eigenregie-Basisdaten'!$D$22*'Eigenregie-Basisdaten'!$B$38)*(1+'Projekt-Basisdaten'!$B$40)^(G$12-1)+('Eigenregie-Basisdaten'!$B$42+'Eigenregie-Basisdaten'!$D$23*'Eigenregie-Basisdaten'!$B$43)*(1+'Projekt-Basisdaten'!$B$41)^(G$12-1)+('Eigenregie-Basisdaten'!$B$39+('Eigenregie-Basisdaten'!$D$19+'Eigenregie-Basisdaten'!$D$24)*'Eigenregie-Basisdaten'!$B$40)*(1+'Projekt-Basisdaten'!$B$42)^(G$12-1),Zusammenfassung!$B$14*'Projekt-Basisdaten'!$B$17*(1+'Projekt-Basisdaten'!$B$47)^(G$12-1)),0),0)</f>
        <v>0</v>
      </c>
      <c r="H53" s="52">
        <f>IF(H$12&gt;$C$10,IF($E$9&gt;=H$12,IF(Zusammenfassung!$B$14=0,('Eigenregie-Basisdaten'!$B$36+'Eigenregie-Basisdaten'!$D$21*'Eigenregie-Basisdaten'!$B$37)*(1+'Projekt-Basisdaten'!$B$39)^(H$12-1)+('Eigenregie-Basisdaten'!$D$22*'Eigenregie-Basisdaten'!$B$38)*(1+'Projekt-Basisdaten'!$B$40)^(H$12-1)+('Eigenregie-Basisdaten'!$B$42+'Eigenregie-Basisdaten'!$D$23*'Eigenregie-Basisdaten'!$B$43)*(1+'Projekt-Basisdaten'!$B$41)^(H$12-1)+('Eigenregie-Basisdaten'!$B$39+('Eigenregie-Basisdaten'!$D$19+'Eigenregie-Basisdaten'!$D$24)*'Eigenregie-Basisdaten'!$B$40)*(1+'Projekt-Basisdaten'!$B$42)^(H$12-1),Zusammenfassung!$B$14*'Projekt-Basisdaten'!$B$17*(1+'Projekt-Basisdaten'!$B$47)^(H$12-1)),0),0)</f>
        <v>0</v>
      </c>
      <c r="I53" s="52">
        <f>IF(I$12&gt;$C$10,IF($E$9&gt;=I$12,IF(Zusammenfassung!$B$14=0,('Eigenregie-Basisdaten'!$B$36+'Eigenregie-Basisdaten'!$D$21*'Eigenregie-Basisdaten'!$B$37)*(1+'Projekt-Basisdaten'!$B$39)^(I$12-1)+('Eigenregie-Basisdaten'!$D$22*'Eigenregie-Basisdaten'!$B$38)*(1+'Projekt-Basisdaten'!$B$40)^(I$12-1)+('Eigenregie-Basisdaten'!$B$42+'Eigenregie-Basisdaten'!$D$23*'Eigenregie-Basisdaten'!$B$43)*(1+'Projekt-Basisdaten'!$B$41)^(I$12-1)+('Eigenregie-Basisdaten'!$B$39+('Eigenregie-Basisdaten'!$D$19+'Eigenregie-Basisdaten'!$D$24)*'Eigenregie-Basisdaten'!$B$40)*(1+'Projekt-Basisdaten'!$B$42)^(I$12-1),Zusammenfassung!$B$14*'Projekt-Basisdaten'!$B$17*(1+'Projekt-Basisdaten'!$B$47)^(I$12-1)),0),0)</f>
        <v>0</v>
      </c>
      <c r="J53" s="52">
        <f>IF(J$12&gt;$C$10,IF($E$9&gt;=J$12,IF(Zusammenfassung!$B$14=0,('Eigenregie-Basisdaten'!$B$36+'Eigenregie-Basisdaten'!$D$21*'Eigenregie-Basisdaten'!$B$37)*(1+'Projekt-Basisdaten'!$B$39)^(J$12-1)+('Eigenregie-Basisdaten'!$D$22*'Eigenregie-Basisdaten'!$B$38)*(1+'Projekt-Basisdaten'!$B$40)^(J$12-1)+('Eigenregie-Basisdaten'!$B$42+'Eigenregie-Basisdaten'!$D$23*'Eigenregie-Basisdaten'!$B$43)*(1+'Projekt-Basisdaten'!$B$41)^(J$12-1)+('Eigenregie-Basisdaten'!$B$39+('Eigenregie-Basisdaten'!$D$19+'Eigenregie-Basisdaten'!$D$24)*'Eigenregie-Basisdaten'!$B$40)*(1+'Projekt-Basisdaten'!$B$42)^(J$12-1),Zusammenfassung!$B$14*'Projekt-Basisdaten'!$B$17*(1+'Projekt-Basisdaten'!$B$47)^(J$12-1)),0),0)</f>
        <v>0</v>
      </c>
      <c r="K53" s="52">
        <f>IF(K$12&gt;$C$10,IF($E$9&gt;=K$12,IF(Zusammenfassung!$B$14=0,('Eigenregie-Basisdaten'!$B$36+'Eigenregie-Basisdaten'!$D$21*'Eigenregie-Basisdaten'!$B$37)*(1+'Projekt-Basisdaten'!$B$39)^(K$12-1)+('Eigenregie-Basisdaten'!$D$22*'Eigenregie-Basisdaten'!$B$38)*(1+'Projekt-Basisdaten'!$B$40)^(K$12-1)+('Eigenregie-Basisdaten'!$B$42+'Eigenregie-Basisdaten'!$D$23*'Eigenregie-Basisdaten'!$B$43)*(1+'Projekt-Basisdaten'!$B$41)^(K$12-1)+('Eigenregie-Basisdaten'!$B$39+('Eigenregie-Basisdaten'!$D$19+'Eigenregie-Basisdaten'!$D$24)*'Eigenregie-Basisdaten'!$B$40)*(1+'Projekt-Basisdaten'!$B$42)^(K$12-1),Zusammenfassung!$B$14*'Projekt-Basisdaten'!$B$17*(1+'Projekt-Basisdaten'!$B$47)^(K$12-1)),0),0)</f>
        <v>0</v>
      </c>
      <c r="L53" s="52">
        <f>IF(L$12&gt;$C$10,IF($E$9&gt;=L$12,IF(Zusammenfassung!$B$14=0,('Eigenregie-Basisdaten'!$B$36+'Eigenregie-Basisdaten'!$D$21*'Eigenregie-Basisdaten'!$B$37)*(1+'Projekt-Basisdaten'!$B$39)^(L$12-1)+('Eigenregie-Basisdaten'!$D$22*'Eigenregie-Basisdaten'!$B$38)*(1+'Projekt-Basisdaten'!$B$40)^(L$12-1)+('Eigenregie-Basisdaten'!$B$42+'Eigenregie-Basisdaten'!$D$23*'Eigenregie-Basisdaten'!$B$43)*(1+'Projekt-Basisdaten'!$B$41)^(L$12-1)+('Eigenregie-Basisdaten'!$B$39+('Eigenregie-Basisdaten'!$D$19+'Eigenregie-Basisdaten'!$D$24)*'Eigenregie-Basisdaten'!$B$40)*(1+'Projekt-Basisdaten'!$B$42)^(L$12-1),Zusammenfassung!$B$14*'Projekt-Basisdaten'!$B$17*(1+'Projekt-Basisdaten'!$B$47)^(L$12-1)),0),0)</f>
        <v>0</v>
      </c>
      <c r="M53" s="52">
        <f>IF(M$12&gt;$C$10,IF($E$9&gt;=M$12,IF(Zusammenfassung!$B$14=0,('Eigenregie-Basisdaten'!$B$36+'Eigenregie-Basisdaten'!$D$21*'Eigenregie-Basisdaten'!$B$37)*(1+'Projekt-Basisdaten'!$B$39)^(M$12-1)+('Eigenregie-Basisdaten'!$D$22*'Eigenregie-Basisdaten'!$B$38)*(1+'Projekt-Basisdaten'!$B$40)^(M$12-1)+('Eigenregie-Basisdaten'!$B$42+'Eigenregie-Basisdaten'!$D$23*'Eigenregie-Basisdaten'!$B$43)*(1+'Projekt-Basisdaten'!$B$41)^(M$12-1)+('Eigenregie-Basisdaten'!$B$39+('Eigenregie-Basisdaten'!$D$19+'Eigenregie-Basisdaten'!$D$24)*'Eigenregie-Basisdaten'!$B$40)*(1+'Projekt-Basisdaten'!$B$42)^(M$12-1),Zusammenfassung!$B$14*'Projekt-Basisdaten'!$B$17*(1+'Projekt-Basisdaten'!$B$47)^(M$12-1)),0),0)</f>
        <v>0</v>
      </c>
      <c r="N53" s="52">
        <f>IF(N$12&gt;$C$10,IF($E$9&gt;=N$12,IF(Zusammenfassung!$B$14=0,('Eigenregie-Basisdaten'!$B$36+'Eigenregie-Basisdaten'!$D$21*'Eigenregie-Basisdaten'!$B$37)*(1+'Projekt-Basisdaten'!$B$39)^(N$12-1)+('Eigenregie-Basisdaten'!$D$22*'Eigenregie-Basisdaten'!$B$38)*(1+'Projekt-Basisdaten'!$B$40)^(N$12-1)+('Eigenregie-Basisdaten'!$B$42+'Eigenregie-Basisdaten'!$D$23*'Eigenregie-Basisdaten'!$B$43)*(1+'Projekt-Basisdaten'!$B$41)^(N$12-1)+('Eigenregie-Basisdaten'!$B$39+('Eigenregie-Basisdaten'!$D$19+'Eigenregie-Basisdaten'!$D$24)*'Eigenregie-Basisdaten'!$B$40)*(1+'Projekt-Basisdaten'!$B$42)^(N$12-1),Zusammenfassung!$B$14*'Projekt-Basisdaten'!$B$17*(1+'Projekt-Basisdaten'!$B$47)^(N$12-1)),0),0)</f>
        <v>0</v>
      </c>
      <c r="O53" s="52">
        <f>IF(O$12&gt;$C$10,IF($E$9&gt;=O$12,IF(Zusammenfassung!$B$14=0,('Eigenregie-Basisdaten'!$B$36+'Eigenregie-Basisdaten'!$D$21*'Eigenregie-Basisdaten'!$B$37)*(1+'Projekt-Basisdaten'!$B$39)^(O$12-1)+('Eigenregie-Basisdaten'!$D$22*'Eigenregie-Basisdaten'!$B$38)*(1+'Projekt-Basisdaten'!$B$40)^(O$12-1)+('Eigenregie-Basisdaten'!$B$42+'Eigenregie-Basisdaten'!$D$23*'Eigenregie-Basisdaten'!$B$43)*(1+'Projekt-Basisdaten'!$B$41)^(O$12-1)+('Eigenregie-Basisdaten'!$B$39+('Eigenregie-Basisdaten'!$D$19+'Eigenregie-Basisdaten'!$D$24)*'Eigenregie-Basisdaten'!$B$40)*(1+'Projekt-Basisdaten'!$B$42)^(O$12-1),Zusammenfassung!$B$14*'Projekt-Basisdaten'!$B$17*(1+'Projekt-Basisdaten'!$B$47)^(O$12-1)),0),0)</f>
        <v>0</v>
      </c>
      <c r="P53" s="52">
        <f>IF(P$12&gt;$C$10,IF($E$9&gt;=P$12,IF(Zusammenfassung!$B$14=0,('Eigenregie-Basisdaten'!$B$36+'Eigenregie-Basisdaten'!$D$21*'Eigenregie-Basisdaten'!$B$37)*(1+'Projekt-Basisdaten'!$B$39)^(P$12-1)+('Eigenregie-Basisdaten'!$D$22*'Eigenregie-Basisdaten'!$B$38)*(1+'Projekt-Basisdaten'!$B$40)^(P$12-1)+('Eigenregie-Basisdaten'!$B$42+'Eigenregie-Basisdaten'!$D$23*'Eigenregie-Basisdaten'!$B$43)*(1+'Projekt-Basisdaten'!$B$41)^(P$12-1)+('Eigenregie-Basisdaten'!$B$39+('Eigenregie-Basisdaten'!$D$19+'Eigenregie-Basisdaten'!$D$24)*'Eigenregie-Basisdaten'!$B$40)*(1+'Projekt-Basisdaten'!$B$42)^(P$12-1),Zusammenfassung!$B$14*'Projekt-Basisdaten'!$B$17*(1+'Projekt-Basisdaten'!$B$47)^(P$12-1)),0),0)</f>
        <v>0</v>
      </c>
      <c r="Q53" s="52">
        <f>IF(Q$12&gt;$C$10,IF($E$9&gt;=Q$12,IF(Zusammenfassung!$B$14=0,('Eigenregie-Basisdaten'!$B$36+'Eigenregie-Basisdaten'!$D$21*'Eigenregie-Basisdaten'!$B$37)*(1+'Projekt-Basisdaten'!$B$39)^(Q$12-1)+('Eigenregie-Basisdaten'!$D$22*'Eigenregie-Basisdaten'!$B$38)*(1+'Projekt-Basisdaten'!$B$40)^(Q$12-1)+('Eigenregie-Basisdaten'!$B$42+'Eigenregie-Basisdaten'!$D$23*'Eigenregie-Basisdaten'!$B$43)*(1+'Projekt-Basisdaten'!$B$41)^(Q$12-1)+('Eigenregie-Basisdaten'!$B$39+('Eigenregie-Basisdaten'!$D$19+'Eigenregie-Basisdaten'!$D$24)*'Eigenregie-Basisdaten'!$B$40)*(1+'Projekt-Basisdaten'!$B$42)^(Q$12-1),Zusammenfassung!$B$14*'Projekt-Basisdaten'!$B$17*(1+'Projekt-Basisdaten'!$B$47)^(Q$12-1)),0),0)</f>
        <v>0</v>
      </c>
      <c r="R53" s="52">
        <f>IF(R$12&gt;$C$10,IF($E$9&gt;=R$12,IF(Zusammenfassung!$B$14=0,('Eigenregie-Basisdaten'!$B$36+'Eigenregie-Basisdaten'!$D$21*'Eigenregie-Basisdaten'!$B$37)*(1+'Projekt-Basisdaten'!$B$39)^(R$12-1)+('Eigenregie-Basisdaten'!$D$22*'Eigenregie-Basisdaten'!$B$38)*(1+'Projekt-Basisdaten'!$B$40)^(R$12-1)+('Eigenregie-Basisdaten'!$B$42+'Eigenregie-Basisdaten'!$D$23*'Eigenregie-Basisdaten'!$B$43)*(1+'Projekt-Basisdaten'!$B$41)^(R$12-1)+('Eigenregie-Basisdaten'!$B$39+('Eigenregie-Basisdaten'!$D$19+'Eigenregie-Basisdaten'!$D$24)*'Eigenregie-Basisdaten'!$B$40)*(1+'Projekt-Basisdaten'!$B$42)^(R$12-1),Zusammenfassung!$B$14*'Projekt-Basisdaten'!$B$17*(1+'Projekt-Basisdaten'!$B$47)^(R$12-1)),0),0)</f>
        <v>0</v>
      </c>
      <c r="S53" s="52">
        <f>IF(S$12&gt;$C$10,IF($E$9&gt;=S$12,IF(Zusammenfassung!$B$14=0,('Eigenregie-Basisdaten'!$B$36+'Eigenregie-Basisdaten'!$D$21*'Eigenregie-Basisdaten'!$B$37)*(1+'Projekt-Basisdaten'!$B$39)^(S$12-1)+('Eigenregie-Basisdaten'!$D$22*'Eigenregie-Basisdaten'!$B$38)*(1+'Projekt-Basisdaten'!$B$40)^(S$12-1)+('Eigenregie-Basisdaten'!$B$42+'Eigenregie-Basisdaten'!$D$23*'Eigenregie-Basisdaten'!$B$43)*(1+'Projekt-Basisdaten'!$B$41)^(S$12-1)+('Eigenregie-Basisdaten'!$B$39+('Eigenregie-Basisdaten'!$D$19+'Eigenregie-Basisdaten'!$D$24)*'Eigenregie-Basisdaten'!$B$40)*(1+'Projekt-Basisdaten'!$B$42)^(S$12-1),Zusammenfassung!$B$14*'Projekt-Basisdaten'!$B$17*(1+'Projekt-Basisdaten'!$B$47)^(S$12-1)),0),0)</f>
        <v>0</v>
      </c>
      <c r="T53" s="52">
        <f>IF(T$12&gt;$C$10,IF($E$9&gt;=T$12,IF(Zusammenfassung!$B$14=0,('Eigenregie-Basisdaten'!$B$36+'Eigenregie-Basisdaten'!$D$21*'Eigenregie-Basisdaten'!$B$37)*(1+'Projekt-Basisdaten'!$B$39)^(T$12-1)+('Eigenregie-Basisdaten'!$D$22*'Eigenregie-Basisdaten'!$B$38)*(1+'Projekt-Basisdaten'!$B$40)^(T$12-1)+('Eigenregie-Basisdaten'!$B$42+'Eigenregie-Basisdaten'!$D$23*'Eigenregie-Basisdaten'!$B$43)*(1+'Projekt-Basisdaten'!$B$41)^(T$12-1)+('Eigenregie-Basisdaten'!$B$39+('Eigenregie-Basisdaten'!$D$19+'Eigenregie-Basisdaten'!$D$24)*'Eigenregie-Basisdaten'!$B$40)*(1+'Projekt-Basisdaten'!$B$42)^(T$12-1),Zusammenfassung!$B$14*'Projekt-Basisdaten'!$B$17*(1+'Projekt-Basisdaten'!$B$47)^(T$12-1)),0),0)</f>
        <v>0</v>
      </c>
      <c r="U53" s="52">
        <f>IF(U$12&gt;$C$10,IF($E$9&gt;=U$12,IF(Zusammenfassung!$B$14=0,('Eigenregie-Basisdaten'!$B$36+'Eigenregie-Basisdaten'!$D$21*'Eigenregie-Basisdaten'!$B$37)*(1+'Projekt-Basisdaten'!$B$39)^(U$12-1)+('Eigenregie-Basisdaten'!$D$22*'Eigenregie-Basisdaten'!$B$38)*(1+'Projekt-Basisdaten'!$B$40)^(U$12-1)+('Eigenregie-Basisdaten'!$B$42+'Eigenregie-Basisdaten'!$D$23*'Eigenregie-Basisdaten'!$B$43)*(1+'Projekt-Basisdaten'!$B$41)^(U$12-1)+('Eigenregie-Basisdaten'!$B$39+('Eigenregie-Basisdaten'!$D$19+'Eigenregie-Basisdaten'!$D$24)*'Eigenregie-Basisdaten'!$B$40)*(1+'Projekt-Basisdaten'!$B$42)^(U$12-1),Zusammenfassung!$B$14*'Projekt-Basisdaten'!$B$17*(1+'Projekt-Basisdaten'!$B$47)^(U$12-1)),0),0)</f>
        <v>0</v>
      </c>
      <c r="V53" s="52">
        <f>IF(V$12&gt;$C$10,IF($E$9&gt;=V$12,IF(Zusammenfassung!$B$14=0,('Eigenregie-Basisdaten'!$B$36+'Eigenregie-Basisdaten'!$D$21*'Eigenregie-Basisdaten'!$B$37)*(1+'Projekt-Basisdaten'!$B$39)^(V$12-1)+('Eigenregie-Basisdaten'!$D$22*'Eigenregie-Basisdaten'!$B$38)*(1+'Projekt-Basisdaten'!$B$40)^(V$12-1)+('Eigenregie-Basisdaten'!$B$42+'Eigenregie-Basisdaten'!$D$23*'Eigenregie-Basisdaten'!$B$43)*(1+'Projekt-Basisdaten'!$B$41)^(V$12-1)+('Eigenregie-Basisdaten'!$B$39+('Eigenregie-Basisdaten'!$D$19+'Eigenregie-Basisdaten'!$D$24)*'Eigenregie-Basisdaten'!$B$40)*(1+'Projekt-Basisdaten'!$B$42)^(V$12-1),Zusammenfassung!$B$14*'Projekt-Basisdaten'!$B$17*(1+'Projekt-Basisdaten'!$B$47)^(V$12-1)),0),0)</f>
        <v>0</v>
      </c>
      <c r="W53" s="52">
        <f>IF(W$12&gt;$C$10,IF($E$9&gt;=W$12,IF(Zusammenfassung!$B$14=0,('Eigenregie-Basisdaten'!$B$36+'Eigenregie-Basisdaten'!$D$21*'Eigenregie-Basisdaten'!$B$37)*(1+'Projekt-Basisdaten'!$B$39)^(W$12-1)+('Eigenregie-Basisdaten'!$D$22*'Eigenregie-Basisdaten'!$B$38)*(1+'Projekt-Basisdaten'!$B$40)^(W$12-1)+('Eigenregie-Basisdaten'!$B$42+'Eigenregie-Basisdaten'!$D$23*'Eigenregie-Basisdaten'!$B$43)*(1+'Projekt-Basisdaten'!$B$41)^(W$12-1)+('Eigenregie-Basisdaten'!$B$39+('Eigenregie-Basisdaten'!$D$19+'Eigenregie-Basisdaten'!$D$24)*'Eigenregie-Basisdaten'!$B$40)*(1+'Projekt-Basisdaten'!$B$42)^(W$12-1),Zusammenfassung!$B$14*'Projekt-Basisdaten'!$B$17*(1+'Projekt-Basisdaten'!$B$47)^(W$12-1)),0),0)</f>
        <v>0</v>
      </c>
      <c r="X53" s="52">
        <f>IF(X$12&gt;$C$10,IF($E$9&gt;=X$12,IF(Zusammenfassung!$B$14=0,('Eigenregie-Basisdaten'!$B$36+'Eigenregie-Basisdaten'!$D$21*'Eigenregie-Basisdaten'!$B$37)*(1+'Projekt-Basisdaten'!$B$39)^(X$12-1)+('Eigenregie-Basisdaten'!$D$22*'Eigenregie-Basisdaten'!$B$38)*(1+'Projekt-Basisdaten'!$B$40)^(X$12-1)+('Eigenregie-Basisdaten'!$B$42+'Eigenregie-Basisdaten'!$D$23*'Eigenregie-Basisdaten'!$B$43)*(1+'Projekt-Basisdaten'!$B$41)^(X$12-1)+('Eigenregie-Basisdaten'!$B$39+('Eigenregie-Basisdaten'!$D$19+'Eigenregie-Basisdaten'!$D$24)*'Eigenregie-Basisdaten'!$B$40)*(1+'Projekt-Basisdaten'!$B$42)^(X$12-1),Zusammenfassung!$B$14*'Projekt-Basisdaten'!$B$17*(1+'Projekt-Basisdaten'!$B$47)^(X$12-1)),0),0)</f>
        <v>0</v>
      </c>
      <c r="Y53" s="52">
        <f>IF(Y$12&gt;$C$10,IF($E$9&gt;=Y$12,IF(Zusammenfassung!$B$14=0,('Eigenregie-Basisdaten'!$B$36+'Eigenregie-Basisdaten'!$D$21*'Eigenregie-Basisdaten'!$B$37)*(1+'Projekt-Basisdaten'!$B$39)^(Y$12-1)+('Eigenregie-Basisdaten'!$D$22*'Eigenregie-Basisdaten'!$B$38)*(1+'Projekt-Basisdaten'!$B$40)^(Y$12-1)+('Eigenregie-Basisdaten'!$B$42+'Eigenregie-Basisdaten'!$D$23*'Eigenregie-Basisdaten'!$B$43)*(1+'Projekt-Basisdaten'!$B$41)^(Y$12-1)+('Eigenregie-Basisdaten'!$B$39+('Eigenregie-Basisdaten'!$D$19+'Eigenregie-Basisdaten'!$D$24)*'Eigenregie-Basisdaten'!$B$40)*(1+'Projekt-Basisdaten'!$B$42)^(Y$12-1),Zusammenfassung!$B$14*'Projekt-Basisdaten'!$B$17*(1+'Projekt-Basisdaten'!$B$47)^(Y$12-1)),0),0)</f>
        <v>0</v>
      </c>
      <c r="Z53" s="52">
        <f>IF(Z$12&gt;$C$10,IF($E$9&gt;=Z$12,IF(Zusammenfassung!$B$14=0,('Eigenregie-Basisdaten'!$B$36+'Eigenregie-Basisdaten'!$D$21*'Eigenregie-Basisdaten'!$B$37)*(1+'Projekt-Basisdaten'!$B$39)^(Z$12-1)+('Eigenregie-Basisdaten'!$D$22*'Eigenregie-Basisdaten'!$B$38)*(1+'Projekt-Basisdaten'!$B$40)^(Z$12-1)+('Eigenregie-Basisdaten'!$B$42+'Eigenregie-Basisdaten'!$D$23*'Eigenregie-Basisdaten'!$B$43)*(1+'Projekt-Basisdaten'!$B$41)^(Z$12-1)+('Eigenregie-Basisdaten'!$B$39+('Eigenregie-Basisdaten'!$D$19+'Eigenregie-Basisdaten'!$D$24)*'Eigenregie-Basisdaten'!$B$40)*(1+'Projekt-Basisdaten'!$B$42)^(Z$12-1),Zusammenfassung!$B$14*'Projekt-Basisdaten'!$B$17*(1+'Projekt-Basisdaten'!$B$47)^(Z$12-1)),0),0)</f>
        <v>0</v>
      </c>
      <c r="AA53" s="54">
        <f t="shared" si="8"/>
        <v>0</v>
      </c>
      <c r="AB53" s="71"/>
      <c r="AC53" s="64"/>
    </row>
    <row r="54" spans="1:51" s="60" customFormat="1" ht="12.75" customHeight="1" x14ac:dyDescent="0.2">
      <c r="A54" s="536" t="str">
        <f>IF(Zusammenfassung!B14=0,"Betriebsgebundene Kosten","")</f>
        <v>Betriebsgebundene Kosten</v>
      </c>
      <c r="B54" s="537"/>
      <c r="C54" s="537"/>
      <c r="D54" s="537"/>
      <c r="E54" s="52">
        <f>IF(E$12&gt;$C$10,IF($E$9&gt;=E$12,IF(Zusammenfassung!$B$14=0,'Eigenregie-Basisdaten'!$B$30*'Eigenregie-Basisdaten'!$B$46*(1+'Projekt-Basisdaten'!$B$43)^(E$12-1),0),0),0)</f>
        <v>0</v>
      </c>
      <c r="F54" s="52">
        <f>IF(F$12&gt;$C$10,IF($E$9&gt;=F$12,IF(Zusammenfassung!$B$14=0,'Eigenregie-Basisdaten'!$B$30*'Eigenregie-Basisdaten'!$B$46*(1+'Projekt-Basisdaten'!$B$43)^(F$12-1),0),0),0)</f>
        <v>0</v>
      </c>
      <c r="G54" s="52">
        <f>IF(G$12&gt;$C$10,IF($E$9&gt;=G$12,IF(Zusammenfassung!$B$14=0,'Eigenregie-Basisdaten'!$B$30*'Eigenregie-Basisdaten'!$B$46*(1+'Projekt-Basisdaten'!$B$43)^(G$12-1),0),0),0)</f>
        <v>0</v>
      </c>
      <c r="H54" s="52">
        <f>IF(H$12&gt;$C$10,IF($E$9&gt;=H$12,IF(Zusammenfassung!$B$14=0,'Eigenregie-Basisdaten'!$B$30*'Eigenregie-Basisdaten'!$B$46*(1+'Projekt-Basisdaten'!$B$43)^(H$12-1),0),0),0)</f>
        <v>0</v>
      </c>
      <c r="I54" s="52">
        <f>IF(I$12&gt;$C$10,IF($E$9&gt;=I$12,IF(Zusammenfassung!$B$14=0,'Eigenregie-Basisdaten'!$B$30*'Eigenregie-Basisdaten'!$B$46*(1+'Projekt-Basisdaten'!$B$43)^(I$12-1),0),0),0)</f>
        <v>0</v>
      </c>
      <c r="J54" s="52">
        <f>IF(J$12&gt;$C$10,IF($E$9&gt;=J$12,IF(Zusammenfassung!$B$14=0,'Eigenregie-Basisdaten'!$B$30*'Eigenregie-Basisdaten'!$B$46*(1+'Projekt-Basisdaten'!$B$43)^(J$12-1),0),0),0)</f>
        <v>0</v>
      </c>
      <c r="K54" s="52">
        <f>IF(K$12&gt;$C$10,IF($E$9&gt;=K$12,IF(Zusammenfassung!$B$14=0,'Eigenregie-Basisdaten'!$B$30*'Eigenregie-Basisdaten'!$B$46*(1+'Projekt-Basisdaten'!$B$43)^(K$12-1),0),0),0)</f>
        <v>0</v>
      </c>
      <c r="L54" s="52">
        <f>IF(L$12&gt;$C$10,IF($E$9&gt;=L$12,IF(Zusammenfassung!$B$14=0,'Eigenregie-Basisdaten'!$B$30*'Eigenregie-Basisdaten'!$B$46*(1+'Projekt-Basisdaten'!$B$43)^(L$12-1),0),0),0)</f>
        <v>0</v>
      </c>
      <c r="M54" s="52">
        <f>IF(M$12&gt;$C$10,IF($E$9&gt;=M$12,IF(Zusammenfassung!$B$14=0,'Eigenregie-Basisdaten'!$B$30*'Eigenregie-Basisdaten'!$B$46*(1+'Projekt-Basisdaten'!$B$43)^(M$12-1),0),0),0)</f>
        <v>0</v>
      </c>
      <c r="N54" s="52">
        <f>IF(N$12&gt;$C$10,IF($E$9&gt;=N$12,IF(Zusammenfassung!$B$14=0,'Eigenregie-Basisdaten'!$B$30*'Eigenregie-Basisdaten'!$B$46*(1+'Projekt-Basisdaten'!$B$43)^(N$12-1),0),0),0)</f>
        <v>0</v>
      </c>
      <c r="O54" s="52">
        <f>IF(O$12&gt;$C$10,IF($E$9&gt;=O$12,IF(Zusammenfassung!$B$14=0,'Eigenregie-Basisdaten'!$B$30*'Eigenregie-Basisdaten'!$B$46*(1+'Projekt-Basisdaten'!$B$43)^(O$12-1),0),0),0)</f>
        <v>0</v>
      </c>
      <c r="P54" s="52">
        <f>IF(P$12&gt;$C$10,IF($E$9&gt;=P$12,IF(Zusammenfassung!$B$14=0,'Eigenregie-Basisdaten'!$B$30*'Eigenregie-Basisdaten'!$B$46*(1+'Projekt-Basisdaten'!$B$43)^(P$12-1),0),0),0)</f>
        <v>0</v>
      </c>
      <c r="Q54" s="52">
        <f>IF(Q$12&gt;$C$10,IF($E$9&gt;=Q$12,IF(Zusammenfassung!$B$14=0,'Eigenregie-Basisdaten'!$B$30*'Eigenregie-Basisdaten'!$B$46*(1+'Projekt-Basisdaten'!$B$43)^(Q$12-1),0),0),0)</f>
        <v>0</v>
      </c>
      <c r="R54" s="52">
        <f>IF(R$12&gt;$C$10,IF($E$9&gt;=R$12,IF(Zusammenfassung!$B$14=0,'Eigenregie-Basisdaten'!$B$30*'Eigenregie-Basisdaten'!$B$46*(1+'Projekt-Basisdaten'!$B$43)^(R$12-1),0),0),0)</f>
        <v>0</v>
      </c>
      <c r="S54" s="52">
        <f>IF(S$12&gt;$C$10,IF($E$9&gt;=S$12,IF(Zusammenfassung!$B$14=0,'Eigenregie-Basisdaten'!$B$30*'Eigenregie-Basisdaten'!$B$46*(1+'Projekt-Basisdaten'!$B$43)^(S$12-1),0),0),0)</f>
        <v>0</v>
      </c>
      <c r="T54" s="52">
        <f>IF(T$12&gt;$C$10,IF($E$9&gt;=T$12,IF(Zusammenfassung!$B$14=0,'Eigenregie-Basisdaten'!$B$30*'Eigenregie-Basisdaten'!$B$46*(1+'Projekt-Basisdaten'!$B$43)^(T$12-1),0),0),0)</f>
        <v>0</v>
      </c>
      <c r="U54" s="52">
        <f>IF(U$12&gt;$C$10,IF($E$9&gt;=U$12,IF(Zusammenfassung!$B$14=0,'Eigenregie-Basisdaten'!$B$30*'Eigenregie-Basisdaten'!$B$46*(1+'Projekt-Basisdaten'!$B$43)^(U$12-1),0),0),0)</f>
        <v>0</v>
      </c>
      <c r="V54" s="52">
        <f>IF(V$12&gt;$C$10,IF($E$9&gt;=V$12,IF(Zusammenfassung!$B$14=0,'Eigenregie-Basisdaten'!$B$30*'Eigenregie-Basisdaten'!$B$46*(1+'Projekt-Basisdaten'!$B$43)^(V$12-1),0),0),0)</f>
        <v>0</v>
      </c>
      <c r="W54" s="52">
        <f>IF(W$12&gt;$C$10,IF($E$9&gt;=W$12,IF(Zusammenfassung!$B$14=0,'Eigenregie-Basisdaten'!$B$30*'Eigenregie-Basisdaten'!$B$46*(1+'Projekt-Basisdaten'!$B$43)^(W$12-1),0),0),0)</f>
        <v>0</v>
      </c>
      <c r="X54" s="52">
        <f>IF(X$12&gt;$C$10,IF($E$9&gt;=X$12,IF(Zusammenfassung!$B$14=0,'Eigenregie-Basisdaten'!$B$30*'Eigenregie-Basisdaten'!$B$46*(1+'Projekt-Basisdaten'!$B$43)^(X$12-1),0),0),0)</f>
        <v>0</v>
      </c>
      <c r="Y54" s="52">
        <f>IF(Y$12&gt;$C$10,IF($E$9&gt;=Y$12,IF(Zusammenfassung!$B$14=0,'Eigenregie-Basisdaten'!$B$30*'Eigenregie-Basisdaten'!$B$46*(1+'Projekt-Basisdaten'!$B$43)^(Y$12-1),0),0),0)</f>
        <v>0</v>
      </c>
      <c r="Z54" s="52">
        <f>IF(Z$12&gt;$C$10,IF($E$9&gt;=Z$12,IF(Zusammenfassung!$B$14=0,'Eigenregie-Basisdaten'!$B$30*'Eigenregie-Basisdaten'!$B$46*(1+'Projekt-Basisdaten'!$B$43)^(Z$12-1),0),0),0)</f>
        <v>0</v>
      </c>
      <c r="AA54" s="54">
        <f t="shared" si="8"/>
        <v>0</v>
      </c>
      <c r="AB54" s="71"/>
      <c r="AC54" s="64"/>
      <c r="AD54" s="13"/>
      <c r="AE54" s="13"/>
      <c r="AF54" s="13"/>
      <c r="AG54" s="13"/>
      <c r="AH54" s="13"/>
      <c r="AI54" s="13"/>
      <c r="AJ54" s="13"/>
      <c r="AK54" s="13"/>
      <c r="AL54" s="13"/>
      <c r="AM54" s="13"/>
      <c r="AN54" s="13"/>
      <c r="AO54" s="13"/>
      <c r="AP54" s="13"/>
      <c r="AQ54" s="13"/>
      <c r="AR54" s="13"/>
      <c r="AS54" s="13"/>
      <c r="AT54" s="13"/>
      <c r="AU54" s="13"/>
      <c r="AV54" s="13"/>
      <c r="AW54" s="13"/>
      <c r="AX54" s="13"/>
      <c r="AY54" s="13"/>
    </row>
    <row r="55" spans="1:51" s="60" customFormat="1" ht="12.75" customHeight="1" x14ac:dyDescent="0.2">
      <c r="A55" s="536" t="str">
        <f>IF(Zusammenfassung!B14=0,"Sonstige Kosten","")</f>
        <v>Sonstige Kosten</v>
      </c>
      <c r="B55" s="537"/>
      <c r="C55" s="537"/>
      <c r="D55" s="537"/>
      <c r="E55" s="52">
        <f>IF(E$12&gt;$C$10,IF($E$9&gt;=E$12,IF(Zusammenfassung!$B$14=0,'Eigenregie-Basisdaten'!$B$51*(1+'Projekt-Basisdaten'!$B$44)^(E$12-1),0),0),0)</f>
        <v>0</v>
      </c>
      <c r="F55" s="52">
        <f>IF(F$12&gt;$C$10,IF($E$9&gt;=F$12,IF(Zusammenfassung!$B$14=0,'Eigenregie-Basisdaten'!$B$51*(1+'Projekt-Basisdaten'!$B$44)^(F$12-1),0),0),0)</f>
        <v>0</v>
      </c>
      <c r="G55" s="52">
        <f>IF(G$12&gt;$C$10,IF($E$9&gt;=G$12,IF(Zusammenfassung!$B$14=0,'Eigenregie-Basisdaten'!$B$51*(1+'Projekt-Basisdaten'!$B$44)^(G$12-1),0),0),0)</f>
        <v>0</v>
      </c>
      <c r="H55" s="52">
        <f>IF(H$12&gt;$C$10,IF($E$9&gt;=H$12,IF(Zusammenfassung!$B$14=0,'Eigenregie-Basisdaten'!$B$51*(1+'Projekt-Basisdaten'!$B$44)^(H$12-1),0),0),0)</f>
        <v>0</v>
      </c>
      <c r="I55" s="52">
        <f>IF(I$12&gt;$C$10,IF($E$9&gt;=I$12,IF(Zusammenfassung!$B$14=0,'Eigenregie-Basisdaten'!$B$51*(1+'Projekt-Basisdaten'!$B$44)^(I$12-1),0),0),0)</f>
        <v>0</v>
      </c>
      <c r="J55" s="52">
        <f>IF(J$12&gt;$C$10,IF($E$9&gt;=J$12,IF(Zusammenfassung!$B$14=0,'Eigenregie-Basisdaten'!$B$51*(1+'Projekt-Basisdaten'!$B$44)^(J$12-1),0),0),0)</f>
        <v>0</v>
      </c>
      <c r="K55" s="52">
        <f>IF(K$12&gt;$C$10,IF($E$9&gt;=K$12,IF(Zusammenfassung!$B$14=0,'Eigenregie-Basisdaten'!$B$51*(1+'Projekt-Basisdaten'!$B$44)^(K$12-1),0),0),0)</f>
        <v>0</v>
      </c>
      <c r="L55" s="52">
        <f>IF(L$12&gt;$C$10,IF($E$9&gt;=L$12,IF(Zusammenfassung!$B$14=0,'Eigenregie-Basisdaten'!$B$51*(1+'Projekt-Basisdaten'!$B$44)^(L$12-1),0),0),0)</f>
        <v>0</v>
      </c>
      <c r="M55" s="52">
        <f>IF(M$12&gt;$C$10,IF($E$9&gt;=M$12,IF(Zusammenfassung!$B$14=0,'Eigenregie-Basisdaten'!$B$51*(1+'Projekt-Basisdaten'!$B$44)^(M$12-1),0),0),0)</f>
        <v>0</v>
      </c>
      <c r="N55" s="52">
        <f>IF(N$12&gt;$C$10,IF($E$9&gt;=N$12,IF(Zusammenfassung!$B$14=0,'Eigenregie-Basisdaten'!$B$51*(1+'Projekt-Basisdaten'!$B$44)^(N$12-1),0),0),0)</f>
        <v>0</v>
      </c>
      <c r="O55" s="52">
        <f>IF(O$12&gt;$C$10,IF($E$9&gt;=O$12,IF(Zusammenfassung!$B$14=0,'Eigenregie-Basisdaten'!$B$51*(1+'Projekt-Basisdaten'!$B$44)^(O$12-1),0),0),0)</f>
        <v>0</v>
      </c>
      <c r="P55" s="52">
        <f>IF(P$12&gt;$C$10,IF($E$9&gt;=P$12,IF(Zusammenfassung!$B$14=0,'Eigenregie-Basisdaten'!$B$51*(1+'Projekt-Basisdaten'!$B$44)^(P$12-1),0),0),0)</f>
        <v>0</v>
      </c>
      <c r="Q55" s="52">
        <f>IF(Q$12&gt;$C$10,IF($E$9&gt;=Q$12,IF(Zusammenfassung!$B$14=0,'Eigenregie-Basisdaten'!$B$51*(1+'Projekt-Basisdaten'!$B$44)^(Q$12-1),0),0),0)</f>
        <v>0</v>
      </c>
      <c r="R55" s="52">
        <f>IF(R$12&gt;$C$10,IF($E$9&gt;=R$12,IF(Zusammenfassung!$B$14=0,'Eigenregie-Basisdaten'!$B$51*(1+'Projekt-Basisdaten'!$B$44)^(R$12-1),0),0),0)</f>
        <v>0</v>
      </c>
      <c r="S55" s="52">
        <f>IF(S$12&gt;$C$10,IF($E$9&gt;=S$12,IF(Zusammenfassung!$B$14=0,'Eigenregie-Basisdaten'!$B$51*(1+'Projekt-Basisdaten'!$B$44)^(S$12-1),0),0),0)</f>
        <v>0</v>
      </c>
      <c r="T55" s="52">
        <f>IF(T$12&gt;$C$10,IF($E$9&gt;=T$12,IF(Zusammenfassung!$B$14=0,'Eigenregie-Basisdaten'!$B$51*(1+'Projekt-Basisdaten'!$B$44)^(T$12-1),0),0),0)</f>
        <v>0</v>
      </c>
      <c r="U55" s="52">
        <f>IF(U$12&gt;$C$10,IF($E$9&gt;=U$12,IF(Zusammenfassung!$B$14=0,'Eigenregie-Basisdaten'!$B$51*(1+'Projekt-Basisdaten'!$B$44)^(U$12-1),0),0),0)</f>
        <v>0</v>
      </c>
      <c r="V55" s="52">
        <f>IF(V$12&gt;$C$10,IF($E$9&gt;=V$12,IF(Zusammenfassung!$B$14=0,'Eigenregie-Basisdaten'!$B$51*(1+'Projekt-Basisdaten'!$B$44)^(V$12-1),0),0),0)</f>
        <v>0</v>
      </c>
      <c r="W55" s="52">
        <f>IF(W$12&gt;$C$10,IF($E$9&gt;=W$12,IF(Zusammenfassung!$B$14=0,'Eigenregie-Basisdaten'!$B$51*(1+'Projekt-Basisdaten'!$B$44)^(W$12-1),0),0),0)</f>
        <v>0</v>
      </c>
      <c r="X55" s="52">
        <f>IF(X$12&gt;$C$10,IF($E$9&gt;=X$12,IF(Zusammenfassung!$B$14=0,'Eigenregie-Basisdaten'!$B$51*(1+'Projekt-Basisdaten'!$B$44)^(X$12-1),0),0),0)</f>
        <v>0</v>
      </c>
      <c r="Y55" s="52">
        <f>IF(Y$12&gt;$C$10,IF($E$9&gt;=Y$12,IF(Zusammenfassung!$B$14=0,'Eigenregie-Basisdaten'!$B$51*(1+'Projekt-Basisdaten'!$B$44)^(Y$12-1),0),0),0)</f>
        <v>0</v>
      </c>
      <c r="Z55" s="53">
        <f>IF(Z$12&gt;$C$10,IF($E$9&gt;=Z$12,IF(Zusammenfassung!$B$14=0,'Eigenregie-Basisdaten'!$B$51*(1+'Projekt-Basisdaten'!$B$44)^(Z$12-1),0),0),0)</f>
        <v>0</v>
      </c>
      <c r="AA55" s="54">
        <f t="shared" si="8"/>
        <v>0</v>
      </c>
      <c r="AB55" s="71"/>
      <c r="AC55" s="64"/>
      <c r="AD55" s="13"/>
      <c r="AE55" s="13"/>
      <c r="AF55" s="13"/>
      <c r="AG55" s="13"/>
      <c r="AH55" s="13"/>
      <c r="AI55" s="13"/>
      <c r="AJ55" s="13"/>
      <c r="AK55" s="13"/>
      <c r="AL55" s="13"/>
      <c r="AM55" s="13"/>
      <c r="AN55" s="13"/>
      <c r="AO55" s="13"/>
      <c r="AP55" s="13"/>
      <c r="AQ55" s="13"/>
      <c r="AR55" s="13"/>
      <c r="AS55" s="13"/>
      <c r="AT55" s="13"/>
      <c r="AU55" s="13"/>
      <c r="AV55" s="13"/>
      <c r="AW55" s="13"/>
      <c r="AX55" s="13"/>
      <c r="AY55" s="13"/>
    </row>
    <row r="56" spans="1:51" s="60" customFormat="1" ht="12.75" customHeight="1" x14ac:dyDescent="0.2">
      <c r="A56" s="539" t="s">
        <v>252</v>
      </c>
      <c r="B56" s="540"/>
      <c r="C56" s="540"/>
      <c r="D56" s="540"/>
      <c r="E56" s="353">
        <v>0</v>
      </c>
      <c r="F56" s="353">
        <v>0</v>
      </c>
      <c r="G56" s="353">
        <v>0</v>
      </c>
      <c r="H56" s="353">
        <v>0</v>
      </c>
      <c r="I56" s="353">
        <v>0</v>
      </c>
      <c r="J56" s="353">
        <v>0</v>
      </c>
      <c r="K56" s="353">
        <v>0</v>
      </c>
      <c r="L56" s="353">
        <v>0</v>
      </c>
      <c r="M56" s="353">
        <v>0</v>
      </c>
      <c r="N56" s="353">
        <v>0</v>
      </c>
      <c r="O56" s="353">
        <v>0</v>
      </c>
      <c r="P56" s="353">
        <v>0</v>
      </c>
      <c r="Q56" s="353">
        <v>0</v>
      </c>
      <c r="R56" s="353">
        <v>0</v>
      </c>
      <c r="S56" s="353">
        <v>0</v>
      </c>
      <c r="T56" s="353">
        <v>0</v>
      </c>
      <c r="U56" s="353">
        <v>0</v>
      </c>
      <c r="V56" s="353">
        <v>0</v>
      </c>
      <c r="W56" s="353">
        <v>0</v>
      </c>
      <c r="X56" s="353">
        <v>0</v>
      </c>
      <c r="Y56" s="353">
        <v>0</v>
      </c>
      <c r="Z56" s="353">
        <v>0</v>
      </c>
      <c r="AA56" s="54">
        <f t="shared" si="8"/>
        <v>0</v>
      </c>
      <c r="AB56" s="71"/>
      <c r="AC56" s="64"/>
      <c r="AD56" s="13"/>
      <c r="AE56" s="13"/>
      <c r="AF56" s="13"/>
      <c r="AG56" s="13"/>
      <c r="AH56" s="13"/>
      <c r="AI56" s="13"/>
      <c r="AJ56" s="13"/>
      <c r="AK56" s="13"/>
      <c r="AL56" s="13"/>
      <c r="AM56" s="13"/>
      <c r="AN56" s="13"/>
      <c r="AO56" s="13"/>
      <c r="AP56" s="13"/>
      <c r="AQ56" s="13"/>
      <c r="AR56" s="13"/>
      <c r="AS56" s="13"/>
      <c r="AT56" s="13"/>
      <c r="AU56" s="13"/>
      <c r="AV56" s="13"/>
      <c r="AW56" s="13"/>
      <c r="AX56" s="13"/>
      <c r="AY56" s="13"/>
    </row>
    <row r="57" spans="1:51" s="60" customFormat="1" ht="12.75" customHeight="1" x14ac:dyDescent="0.2">
      <c r="A57" s="541" t="s">
        <v>165</v>
      </c>
      <c r="B57" s="542"/>
      <c r="C57" s="542"/>
      <c r="D57" s="542"/>
      <c r="E57" s="52">
        <f>IF(E$12&gt;$C$10,IF($E$9&gt;=E$12,IF(Zusammenfassung!$B$14=0,-1*'Eigenregie-Basisdaten'!$B$26/1000*'eigener Energieerzeuger'!$D$30*'Eigenregie-Basisdaten'!$B$40*(1+'Projekt-Basisdaten'!$B$42)^(E$12-1),0),0),0)</f>
        <v>0</v>
      </c>
      <c r="F57" s="52">
        <f>IF(F$12&gt;$C$10,IF($E$9&gt;=F$12,IF(Zusammenfassung!$B$14=0,-1*'Eigenregie-Basisdaten'!$B$26/1000*'eigener Energieerzeuger'!$D$30*'Eigenregie-Basisdaten'!$B$40*(1+'Projekt-Basisdaten'!$B$42)^(F$12-1),0),0),0)</f>
        <v>0</v>
      </c>
      <c r="G57" s="52">
        <f>IF(G$12&gt;$C$10,IF($E$9&gt;=G$12,IF(Zusammenfassung!$B$14=0,-1*'Eigenregie-Basisdaten'!$B$26/1000*'eigener Energieerzeuger'!$D$30*'Eigenregie-Basisdaten'!$B$40*(1+'Projekt-Basisdaten'!$B$42)^(G$12-1),0),0),0)</f>
        <v>0</v>
      </c>
      <c r="H57" s="52">
        <f>IF(H$12&gt;$C$10,IF($E$9&gt;=H$12,IF(Zusammenfassung!$B$14=0,-1*'Eigenregie-Basisdaten'!$B$26/1000*'eigener Energieerzeuger'!$D$30*'Eigenregie-Basisdaten'!$B$40*(1+'Projekt-Basisdaten'!$B$42)^(H$12-1),0),0),0)</f>
        <v>0</v>
      </c>
      <c r="I57" s="52">
        <f>IF(I$12&gt;$C$10,IF($E$9&gt;=I$12,IF(Zusammenfassung!$B$14=0,-1*'Eigenregie-Basisdaten'!$B$26/1000*'eigener Energieerzeuger'!$D$30*'Eigenregie-Basisdaten'!$B$40*(1+'Projekt-Basisdaten'!$B$42)^(I$12-1),0),0),0)</f>
        <v>0</v>
      </c>
      <c r="J57" s="52">
        <f>IF(J$12&gt;$C$10,IF($E$9&gt;=J$12,IF(Zusammenfassung!$B$14=0,-1*'Eigenregie-Basisdaten'!$B$26/1000*'eigener Energieerzeuger'!$D$30*'Eigenregie-Basisdaten'!$B$40*(1+'Projekt-Basisdaten'!$B$42)^(J$12-1),0),0),0)</f>
        <v>0</v>
      </c>
      <c r="K57" s="52">
        <f>IF(K$12&gt;$C$10,IF($E$9&gt;=K$12,IF(Zusammenfassung!$B$14=0,-1*'Eigenregie-Basisdaten'!$B$26/1000*'eigener Energieerzeuger'!$D$30*'Eigenregie-Basisdaten'!$B$40*(1+'Projekt-Basisdaten'!$B$42)^(K$12-1),0),0),0)</f>
        <v>0</v>
      </c>
      <c r="L57" s="52">
        <f>IF(L$12&gt;$C$10,IF($E$9&gt;=L$12,IF(Zusammenfassung!$B$14=0,-1*'Eigenregie-Basisdaten'!$B$26/1000*'eigener Energieerzeuger'!$D$30*'Eigenregie-Basisdaten'!$B$40*(1+'Projekt-Basisdaten'!$B$42)^(L$12-1),0),0),0)</f>
        <v>0</v>
      </c>
      <c r="M57" s="52">
        <f>IF(M$12&gt;$C$10,IF($E$9&gt;=M$12,IF(Zusammenfassung!$B$14=0,-1*'Eigenregie-Basisdaten'!$B$26/1000*'eigener Energieerzeuger'!$D$30*'Eigenregie-Basisdaten'!$B$40*(1+'Projekt-Basisdaten'!$B$42)^(M$12-1),0),0),0)</f>
        <v>0</v>
      </c>
      <c r="N57" s="52">
        <f>IF(N$12&gt;$C$10,IF($E$9&gt;=N$12,IF(Zusammenfassung!$B$14=0,-1*'Eigenregie-Basisdaten'!$B$26/1000*'eigener Energieerzeuger'!$D$30*'Eigenregie-Basisdaten'!$B$40*(1+'Projekt-Basisdaten'!$B$42)^(N$12-1),0),0),0)</f>
        <v>0</v>
      </c>
      <c r="O57" s="52">
        <f>IF(O$12&gt;$C$10,IF($E$9&gt;=O$12,IF(Zusammenfassung!$B$14=0,-1*'Eigenregie-Basisdaten'!$B$26/1000*'eigener Energieerzeuger'!$D$30*'Eigenregie-Basisdaten'!$B$40*(1+'Projekt-Basisdaten'!$B$42)^(O$12-1),0),0),0)</f>
        <v>0</v>
      </c>
      <c r="P57" s="52">
        <f>IF(P$12&gt;$C$10,IF($E$9&gt;=P$12,IF(Zusammenfassung!$B$14=0,-1*'Eigenregie-Basisdaten'!$B$26/1000*'eigener Energieerzeuger'!$D$30*'Eigenregie-Basisdaten'!$B$40*(1+'Projekt-Basisdaten'!$B$42)^(P$12-1),0),0),0)</f>
        <v>0</v>
      </c>
      <c r="Q57" s="52">
        <f>IF(Q$12&gt;$C$10,IF($E$9&gt;=Q$12,IF(Zusammenfassung!$B$14=0,-1*'Eigenregie-Basisdaten'!$B$26/1000*'eigener Energieerzeuger'!$D$30*'Eigenregie-Basisdaten'!$B$40*(1+'Projekt-Basisdaten'!$B$42)^(Q$12-1),0),0),0)</f>
        <v>0</v>
      </c>
      <c r="R57" s="52">
        <f>IF(R$12&gt;$C$10,IF($E$9&gt;=R$12,IF(Zusammenfassung!$B$14=0,-1*'Eigenregie-Basisdaten'!$B$26/1000*'eigener Energieerzeuger'!$D$30*'Eigenregie-Basisdaten'!$B$40*(1+'Projekt-Basisdaten'!$B$42)^(R$12-1),0),0),0)</f>
        <v>0</v>
      </c>
      <c r="S57" s="52">
        <f>IF(S$12&gt;$C$10,IF($E$9&gt;=S$12,IF(Zusammenfassung!$B$14=0,-1*'Eigenregie-Basisdaten'!$B$26/1000*'eigener Energieerzeuger'!$D$30*'Eigenregie-Basisdaten'!$B$40*(1+'Projekt-Basisdaten'!$B$42)^(S$12-1),0),0),0)</f>
        <v>0</v>
      </c>
      <c r="T57" s="52">
        <f>IF(T$12&gt;$C$10,IF($E$9&gt;=T$12,IF(Zusammenfassung!$B$14=0,-1*'Eigenregie-Basisdaten'!$B$26/1000*'eigener Energieerzeuger'!$D$30*'Eigenregie-Basisdaten'!$B$40*(1+'Projekt-Basisdaten'!$B$42)^(T$12-1),0),0),0)</f>
        <v>0</v>
      </c>
      <c r="U57" s="52">
        <f>IF(U$12&gt;$C$10,IF($E$9&gt;=U$12,IF(Zusammenfassung!$B$14=0,-1*'Eigenregie-Basisdaten'!$B$26/1000*'eigener Energieerzeuger'!$D$30*'Eigenregie-Basisdaten'!$B$40*(1+'Projekt-Basisdaten'!$B$42)^(U$12-1),0),0),0)</f>
        <v>0</v>
      </c>
      <c r="V57" s="52">
        <f>IF(V$12&gt;$C$10,IF($E$9&gt;=V$12,IF(Zusammenfassung!$B$14=0,-1*'Eigenregie-Basisdaten'!$B$26/1000*'eigener Energieerzeuger'!$D$30*'Eigenregie-Basisdaten'!$B$40*(1+'Projekt-Basisdaten'!$B$42)^(V$12-1),0),0),0)</f>
        <v>0</v>
      </c>
      <c r="W57" s="52">
        <f>IF(W$12&gt;$C$10,IF($E$9&gt;=W$12,IF(Zusammenfassung!$B$14=0,-1*'Eigenregie-Basisdaten'!$B$26/1000*'eigener Energieerzeuger'!$D$30*'Eigenregie-Basisdaten'!$B$40*(1+'Projekt-Basisdaten'!$B$42)^(W$12-1),0),0),0)</f>
        <v>0</v>
      </c>
      <c r="X57" s="52">
        <f>IF(X$12&gt;$C$10,IF($E$9&gt;=X$12,IF(Zusammenfassung!$B$14=0,-1*'Eigenregie-Basisdaten'!$B$26/1000*'eigener Energieerzeuger'!$D$30*'Eigenregie-Basisdaten'!$B$40*(1+'Projekt-Basisdaten'!$B$42)^(X$12-1),0),0),0)</f>
        <v>0</v>
      </c>
      <c r="Y57" s="52">
        <f>IF(Y$12&gt;$C$10,IF($E$9&gt;=Y$12,IF(Zusammenfassung!$B$14=0,-1*'Eigenregie-Basisdaten'!$B$26/1000*'eigener Energieerzeuger'!$D$30*'Eigenregie-Basisdaten'!$B$40*(1+'Projekt-Basisdaten'!$B$42)^(Y$12-1),0),0),0)</f>
        <v>0</v>
      </c>
      <c r="Z57" s="52">
        <f>IF(Z$12&gt;$C$10,IF($E$9&gt;=Z$12,IF(Zusammenfassung!$B$14=0,-1*'Eigenregie-Basisdaten'!$B$26/1000*'eigener Energieerzeuger'!$D$30*'Eigenregie-Basisdaten'!$B$40*(1+'Projekt-Basisdaten'!$B$42)^(Z$12-1),0),0),0)</f>
        <v>0</v>
      </c>
      <c r="AA57" s="54">
        <f t="shared" si="8"/>
        <v>0</v>
      </c>
      <c r="AB57" s="71"/>
      <c r="AC57" s="64"/>
    </row>
    <row r="58" spans="1:51" s="60" customFormat="1" ht="12.75" customHeight="1" x14ac:dyDescent="0.2">
      <c r="A58" s="543" t="s">
        <v>166</v>
      </c>
      <c r="B58" s="544"/>
      <c r="C58" s="544"/>
      <c r="D58" s="544"/>
      <c r="E58" s="52">
        <f>IF(E$12&gt;$C$10,IF($E$9&gt;=E$12,IF(Zusammenfassung!$B$14=0,-1*'Eigenregie-Basisdaten'!$B$26/1000*'eigener Energieerzeuger'!$D$31*'Eigenregie-Basisdaten'!$B$41*(1+'Projekt-Basisdaten'!$B$42)^(E$12-1),0),0),0)</f>
        <v>0</v>
      </c>
      <c r="F58" s="52">
        <f>IF(F$12&gt;$C$10,IF($E$9&gt;=F$12,IF(Zusammenfassung!$B$14=0,-1*'Eigenregie-Basisdaten'!$B$26/1000*'eigener Energieerzeuger'!$D$31*'Eigenregie-Basisdaten'!$B$41*(1+'Projekt-Basisdaten'!$B$42)^(F$12-1),0),0),0)</f>
        <v>0</v>
      </c>
      <c r="G58" s="52">
        <f>IF(G$12&gt;$C$10,IF($E$9&gt;=G$12,IF(Zusammenfassung!$B$14=0,-1*'Eigenregie-Basisdaten'!$B$26/1000*'eigener Energieerzeuger'!$D$31*'Eigenregie-Basisdaten'!$B$41*(1+'Projekt-Basisdaten'!$B$42)^(G$12-1),0),0),0)</f>
        <v>0</v>
      </c>
      <c r="H58" s="52">
        <f>IF(H$12&gt;$C$10,IF($E$9&gt;=H$12,IF(Zusammenfassung!$B$14=0,-1*'Eigenregie-Basisdaten'!$B$26/1000*'eigener Energieerzeuger'!$D$31*'Eigenregie-Basisdaten'!$B$41*(1+'Projekt-Basisdaten'!$B$42)^(H$12-1),0),0),0)</f>
        <v>0</v>
      </c>
      <c r="I58" s="52">
        <f>IF(I$12&gt;$C$10,IF($E$9&gt;=I$12,IF(Zusammenfassung!$B$14=0,-1*'Eigenregie-Basisdaten'!$B$26/1000*'eigener Energieerzeuger'!$D$31*'Eigenregie-Basisdaten'!$B$41*(1+'Projekt-Basisdaten'!$B$42)^(I$12-1),0),0),0)</f>
        <v>0</v>
      </c>
      <c r="J58" s="52">
        <f>IF(J$12&gt;$C$10,IF($E$9&gt;=J$12,IF(Zusammenfassung!$B$14=0,-1*'Eigenregie-Basisdaten'!$B$26/1000*'eigener Energieerzeuger'!$D$31*'Eigenregie-Basisdaten'!$B$41*(1+'Projekt-Basisdaten'!$B$42)^(J$12-1),0),0),0)</f>
        <v>0</v>
      </c>
      <c r="K58" s="52">
        <f>IF(K$12&gt;$C$10,IF($E$9&gt;=K$12,IF(Zusammenfassung!$B$14=0,-1*'Eigenregie-Basisdaten'!$B$26/1000*'eigener Energieerzeuger'!$D$31*'Eigenregie-Basisdaten'!$B$41*(1+'Projekt-Basisdaten'!$B$42)^(K$12-1),0),0),0)</f>
        <v>0</v>
      </c>
      <c r="L58" s="52">
        <f>IF(L$12&gt;$C$10,IF($E$9&gt;=L$12,IF(Zusammenfassung!$B$14=0,-1*'Eigenregie-Basisdaten'!$B$26/1000*'eigener Energieerzeuger'!$D$31*'Eigenregie-Basisdaten'!$B$41*(1+'Projekt-Basisdaten'!$B$42)^(L$12-1),0),0),0)</f>
        <v>0</v>
      </c>
      <c r="M58" s="52">
        <f>IF(M$12&gt;$C$10,IF($E$9&gt;=M$12,IF(Zusammenfassung!$B$14=0,-1*'Eigenregie-Basisdaten'!$B$26/1000*'eigener Energieerzeuger'!$D$31*'Eigenregie-Basisdaten'!$B$41*(1+'Projekt-Basisdaten'!$B$42)^(M$12-1),0),0),0)</f>
        <v>0</v>
      </c>
      <c r="N58" s="52">
        <f>IF(N$12&gt;$C$10,IF($E$9&gt;=N$12,IF(Zusammenfassung!$B$14=0,-1*'Eigenregie-Basisdaten'!$B$26/1000*'eigener Energieerzeuger'!$D$31*'Eigenregie-Basisdaten'!$B$41*(1+'Projekt-Basisdaten'!$B$42)^(N$12-1),0),0),0)</f>
        <v>0</v>
      </c>
      <c r="O58" s="52">
        <f>IF(O$12&gt;$C$10,IF($E$9&gt;=O$12,IF(Zusammenfassung!$B$14=0,-1*'Eigenregie-Basisdaten'!$B$26/1000*'eigener Energieerzeuger'!$D$31*'Eigenregie-Basisdaten'!$B$41*(1+'Projekt-Basisdaten'!$B$42)^(O$12-1),0),0),0)</f>
        <v>0</v>
      </c>
      <c r="P58" s="52">
        <f>IF(P$12&gt;$C$10,IF($E$9&gt;=P$12,IF(Zusammenfassung!$B$14=0,-1*'Eigenregie-Basisdaten'!$B$26/1000*'eigener Energieerzeuger'!$D$31*'Eigenregie-Basisdaten'!$B$41*(1+'Projekt-Basisdaten'!$B$42)^(P$12-1),0),0),0)</f>
        <v>0</v>
      </c>
      <c r="Q58" s="52">
        <f>IF(Q$12&gt;$C$10,IF($E$9&gt;=Q$12,IF(Zusammenfassung!$B$14=0,-1*'Eigenregie-Basisdaten'!$B$26/1000*'eigener Energieerzeuger'!$D$31*'Eigenregie-Basisdaten'!$B$41*(1+'Projekt-Basisdaten'!$B$42)^(Q$12-1),0),0),0)</f>
        <v>0</v>
      </c>
      <c r="R58" s="52">
        <f>IF(R$12&gt;$C$10,IF($E$9&gt;=R$12,IF(Zusammenfassung!$B$14=0,-1*'Eigenregie-Basisdaten'!$B$26/1000*'eigener Energieerzeuger'!$D$31*'Eigenregie-Basisdaten'!$B$41*(1+'Projekt-Basisdaten'!$B$42)^(R$12-1),0),0),0)</f>
        <v>0</v>
      </c>
      <c r="S58" s="52">
        <f>IF(S$12&gt;$C$10,IF($E$9&gt;=S$12,IF(Zusammenfassung!$B$14=0,-1*'Eigenregie-Basisdaten'!$B$26/1000*'eigener Energieerzeuger'!$D$31*'Eigenregie-Basisdaten'!$B$41*(1+'Projekt-Basisdaten'!$B$42)^(S$12-1),0),0),0)</f>
        <v>0</v>
      </c>
      <c r="T58" s="52">
        <f>IF(T$12&gt;$C$10,IF($E$9&gt;=T$12,IF(Zusammenfassung!$B$14=0,-1*'Eigenregie-Basisdaten'!$B$26/1000*'eigener Energieerzeuger'!$D$31*'Eigenregie-Basisdaten'!$B$41*(1+'Projekt-Basisdaten'!$B$42)^(T$12-1),0),0),0)</f>
        <v>0</v>
      </c>
      <c r="U58" s="52">
        <f>IF(U$12&gt;$C$10,IF($E$9&gt;=U$12,IF(Zusammenfassung!$B$14=0,-1*'Eigenregie-Basisdaten'!$B$26/1000*'eigener Energieerzeuger'!$D$31*'Eigenregie-Basisdaten'!$B$41*(1+'Projekt-Basisdaten'!$B$42)^(U$12-1),0),0),0)</f>
        <v>0</v>
      </c>
      <c r="V58" s="52">
        <f>IF(V$12&gt;$C$10,IF($E$9&gt;=V$12,IF(Zusammenfassung!$B$14=0,-1*'Eigenregie-Basisdaten'!$B$26/1000*'eigener Energieerzeuger'!$D$31*'Eigenregie-Basisdaten'!$B$41*(1+'Projekt-Basisdaten'!$B$42)^(V$12-1),0),0),0)</f>
        <v>0</v>
      </c>
      <c r="W58" s="52">
        <f>IF(W$12&gt;$C$10,IF($E$9&gt;=W$12,IF(Zusammenfassung!$B$14=0,-1*'Eigenregie-Basisdaten'!$B$26/1000*'eigener Energieerzeuger'!$D$31*'Eigenregie-Basisdaten'!$B$41*(1+'Projekt-Basisdaten'!$B$42)^(W$12-1),0),0),0)</f>
        <v>0</v>
      </c>
      <c r="X58" s="52">
        <f>IF(X$12&gt;$C$10,IF($E$9&gt;=X$12,IF(Zusammenfassung!$B$14=0,-1*'Eigenregie-Basisdaten'!$B$26/1000*'eigener Energieerzeuger'!$D$31*'Eigenregie-Basisdaten'!$B$41*(1+'Projekt-Basisdaten'!$B$42)^(X$12-1),0),0),0)</f>
        <v>0</v>
      </c>
      <c r="Y58" s="52">
        <f>IF(Y$12&gt;$C$10,IF($E$9&gt;=Y$12,IF(Zusammenfassung!$B$14=0,-1*'Eigenregie-Basisdaten'!$B$26/1000*'eigener Energieerzeuger'!$D$31*'Eigenregie-Basisdaten'!$B$41*(1+'Projekt-Basisdaten'!$B$42)^(Y$12-1),0),0),0)</f>
        <v>0</v>
      </c>
      <c r="Z58" s="52">
        <f>IF(Z$12&gt;$C$10,IF($E$9&gt;=Z$12,IF(Zusammenfassung!$B$14=0,-1*'Eigenregie-Basisdaten'!$B$26/1000*'eigener Energieerzeuger'!$D$31*'Eigenregie-Basisdaten'!$B$41*(1+'Projekt-Basisdaten'!$B$42)^(Z$12-1),0),0),0)</f>
        <v>0</v>
      </c>
      <c r="AA58" s="54">
        <f t="shared" si="8"/>
        <v>0</v>
      </c>
      <c r="AB58" s="71"/>
      <c r="AC58" s="64"/>
    </row>
    <row r="59" spans="1:51" s="60" customFormat="1" ht="12.75" customHeight="1" x14ac:dyDescent="0.2">
      <c r="A59" s="538" t="str">
        <f>A23</f>
        <v>Gesamtkosten</v>
      </c>
      <c r="B59" s="538"/>
      <c r="C59" s="538"/>
      <c r="D59" s="538"/>
      <c r="E59" s="52">
        <f>SUM(E52:E58)</f>
        <v>0</v>
      </c>
      <c r="F59" s="52">
        <f>SUM(F52:F58)</f>
        <v>0</v>
      </c>
      <c r="G59" s="52">
        <f t="shared" ref="G59:Z59" si="9">SUM(G52:G58)</f>
        <v>0</v>
      </c>
      <c r="H59" s="52">
        <f t="shared" si="9"/>
        <v>0</v>
      </c>
      <c r="I59" s="52">
        <f t="shared" si="9"/>
        <v>0</v>
      </c>
      <c r="J59" s="52">
        <f t="shared" si="9"/>
        <v>0</v>
      </c>
      <c r="K59" s="52">
        <f t="shared" si="9"/>
        <v>0</v>
      </c>
      <c r="L59" s="52">
        <f t="shared" si="9"/>
        <v>0</v>
      </c>
      <c r="M59" s="52">
        <f t="shared" si="9"/>
        <v>0</v>
      </c>
      <c r="N59" s="52">
        <f t="shared" si="9"/>
        <v>0</v>
      </c>
      <c r="O59" s="52">
        <f t="shared" si="9"/>
        <v>0</v>
      </c>
      <c r="P59" s="52">
        <f t="shared" si="9"/>
        <v>0</v>
      </c>
      <c r="Q59" s="52">
        <f t="shared" si="9"/>
        <v>0</v>
      </c>
      <c r="R59" s="52">
        <f t="shared" si="9"/>
        <v>0</v>
      </c>
      <c r="S59" s="52">
        <f t="shared" si="9"/>
        <v>0</v>
      </c>
      <c r="T59" s="52">
        <f t="shared" si="9"/>
        <v>0</v>
      </c>
      <c r="U59" s="52">
        <f t="shared" si="9"/>
        <v>0</v>
      </c>
      <c r="V59" s="52">
        <f t="shared" si="9"/>
        <v>0</v>
      </c>
      <c r="W59" s="52">
        <f t="shared" si="9"/>
        <v>0</v>
      </c>
      <c r="X59" s="52">
        <f t="shared" si="9"/>
        <v>0</v>
      </c>
      <c r="Y59" s="52">
        <f t="shared" si="9"/>
        <v>0</v>
      </c>
      <c r="Z59" s="52">
        <f t="shared" si="9"/>
        <v>0</v>
      </c>
      <c r="AA59" s="54">
        <f>SUM(AA52:AA58)</f>
        <v>0</v>
      </c>
      <c r="AB59" s="71"/>
      <c r="AC59" s="64"/>
    </row>
    <row r="60" spans="1:51" s="60" customFormat="1" ht="12.75" customHeight="1" x14ac:dyDescent="0.2">
      <c r="A60" s="14" t="str">
        <f>A24</f>
        <v>Gesamtkosten diskontiert (Barwert)</v>
      </c>
      <c r="B60" s="15"/>
      <c r="C60" s="15"/>
      <c r="D60" s="15"/>
      <c r="E60" s="57">
        <f>E59*(1+'Projekt-Basisdaten'!$B$12)^-E$12</f>
        <v>0</v>
      </c>
      <c r="F60" s="57">
        <f>F59*(1+'Projekt-Basisdaten'!$B$12)^-F$12</f>
        <v>0</v>
      </c>
      <c r="G60" s="57">
        <f>G59*(1+'Projekt-Basisdaten'!$B$12)^-G$12</f>
        <v>0</v>
      </c>
      <c r="H60" s="57">
        <f>H59*(1+'Projekt-Basisdaten'!$B$12)^-H$12</f>
        <v>0</v>
      </c>
      <c r="I60" s="57">
        <f>I59*(1+'Projekt-Basisdaten'!$B$12)^-I$12</f>
        <v>0</v>
      </c>
      <c r="J60" s="57">
        <f>J59*(1+'Projekt-Basisdaten'!$B$12)^-J$12</f>
        <v>0</v>
      </c>
      <c r="K60" s="57">
        <f>K59*(1+'Projekt-Basisdaten'!$B$12)^-K$12</f>
        <v>0</v>
      </c>
      <c r="L60" s="57">
        <f>L59*(1+'Projekt-Basisdaten'!$B$12)^-L$12</f>
        <v>0</v>
      </c>
      <c r="M60" s="57">
        <f>M59*(1+'Projekt-Basisdaten'!$B$12)^-M$12</f>
        <v>0</v>
      </c>
      <c r="N60" s="57">
        <f>N59*(1+'Projekt-Basisdaten'!$B$12)^-N$12</f>
        <v>0</v>
      </c>
      <c r="O60" s="57">
        <f>O59*(1+'Projekt-Basisdaten'!$B$12)^-O$12</f>
        <v>0</v>
      </c>
      <c r="P60" s="57">
        <f>P59*(1+'Projekt-Basisdaten'!$B$12)^-P$12</f>
        <v>0</v>
      </c>
      <c r="Q60" s="57">
        <f>Q59*(1+'Projekt-Basisdaten'!$B$12)^-Q$12</f>
        <v>0</v>
      </c>
      <c r="R60" s="57">
        <f>R59*(1+'Projekt-Basisdaten'!$B$12)^-R$12</f>
        <v>0</v>
      </c>
      <c r="S60" s="57">
        <f>S59*(1+'Projekt-Basisdaten'!$B$12)^-S$12</f>
        <v>0</v>
      </c>
      <c r="T60" s="57">
        <f>T59*(1+'Projekt-Basisdaten'!$B$12)^-T$12</f>
        <v>0</v>
      </c>
      <c r="U60" s="57">
        <f>U59*(1+'Projekt-Basisdaten'!$B$12)^-U$12</f>
        <v>0</v>
      </c>
      <c r="V60" s="57">
        <f>V59*(1+'Projekt-Basisdaten'!$B$12)^-V$12</f>
        <v>0</v>
      </c>
      <c r="W60" s="57">
        <f>W59*(1+'Projekt-Basisdaten'!$B$12)^-W$12</f>
        <v>0</v>
      </c>
      <c r="X60" s="57">
        <f>X59*(1+'Projekt-Basisdaten'!$B$12)^-X$12</f>
        <v>0</v>
      </c>
      <c r="Y60" s="57">
        <f>Y59*(1+'Projekt-Basisdaten'!$B$12)^-Y$12</f>
        <v>0</v>
      </c>
      <c r="Z60" s="57">
        <f>Z59*(1+'Projekt-Basisdaten'!$B$12)^-Z$12</f>
        <v>0</v>
      </c>
      <c r="AA60" s="58">
        <f>SUM(E60:Z60)</f>
        <v>0</v>
      </c>
      <c r="AB60" s="66" t="e">
        <f>AA60/AA60</f>
        <v>#DIV/0!</v>
      </c>
      <c r="AC60" s="64"/>
    </row>
    <row r="61" spans="1:51" x14ac:dyDescent="0.2">
      <c r="A61" s="314"/>
      <c r="B61" s="314"/>
      <c r="C61" s="314"/>
      <c r="D61" s="314"/>
      <c r="E61" s="160"/>
      <c r="G61" s="45"/>
      <c r="AA61" s="315"/>
      <c r="AB61" s="72"/>
    </row>
    <row r="62" spans="1:51" x14ac:dyDescent="0.2">
      <c r="A62" s="316"/>
      <c r="B62" s="317"/>
      <c r="C62" s="318"/>
      <c r="D62" s="319"/>
      <c r="E62" s="160"/>
      <c r="G62" s="45"/>
      <c r="AA62" s="315"/>
      <c r="AB62" s="72"/>
    </row>
    <row r="63" spans="1:51" x14ac:dyDescent="0.2">
      <c r="A63" s="320" t="s">
        <v>91</v>
      </c>
      <c r="B63" s="321"/>
      <c r="C63" s="322"/>
      <c r="D63" s="323"/>
      <c r="E63" s="160"/>
      <c r="G63" s="45"/>
      <c r="AA63" s="315" t="s">
        <v>59</v>
      </c>
      <c r="AB63" s="72"/>
    </row>
    <row r="64" spans="1:51" x14ac:dyDescent="0.2">
      <c r="A64" s="324" t="s">
        <v>186</v>
      </c>
      <c r="B64" s="325"/>
      <c r="C64" s="156"/>
      <c r="D64" s="156"/>
      <c r="E64" s="326">
        <f t="shared" ref="E64:Z64" si="10">E13</f>
        <v>0</v>
      </c>
      <c r="F64" s="326">
        <f t="shared" si="10"/>
        <v>1</v>
      </c>
      <c r="G64" s="326">
        <f t="shared" si="10"/>
        <v>2</v>
      </c>
      <c r="H64" s="326">
        <f t="shared" si="10"/>
        <v>3</v>
      </c>
      <c r="I64" s="326">
        <f t="shared" si="10"/>
        <v>4</v>
      </c>
      <c r="J64" s="326">
        <f t="shared" si="10"/>
        <v>5</v>
      </c>
      <c r="K64" s="326">
        <f t="shared" si="10"/>
        <v>6</v>
      </c>
      <c r="L64" s="326">
        <f t="shared" si="10"/>
        <v>7</v>
      </c>
      <c r="M64" s="326">
        <f t="shared" si="10"/>
        <v>8</v>
      </c>
      <c r="N64" s="326">
        <f t="shared" si="10"/>
        <v>9</v>
      </c>
      <c r="O64" s="326">
        <f t="shared" si="10"/>
        <v>10</v>
      </c>
      <c r="P64" s="326">
        <f t="shared" si="10"/>
        <v>11</v>
      </c>
      <c r="Q64" s="326">
        <f t="shared" si="10"/>
        <v>12</v>
      </c>
      <c r="R64" s="326">
        <f t="shared" si="10"/>
        <v>13</v>
      </c>
      <c r="S64" s="326">
        <f t="shared" si="10"/>
        <v>14</v>
      </c>
      <c r="T64" s="326">
        <f t="shared" si="10"/>
        <v>15</v>
      </c>
      <c r="U64" s="326">
        <f t="shared" si="10"/>
        <v>16</v>
      </c>
      <c r="V64" s="326">
        <f t="shared" si="10"/>
        <v>17</v>
      </c>
      <c r="W64" s="326">
        <f t="shared" si="10"/>
        <v>18</v>
      </c>
      <c r="X64" s="326">
        <f t="shared" si="10"/>
        <v>19</v>
      </c>
      <c r="Y64" s="326">
        <f t="shared" si="10"/>
        <v>20</v>
      </c>
      <c r="Z64" s="326">
        <f t="shared" si="10"/>
        <v>21</v>
      </c>
      <c r="AA64" s="327" t="s">
        <v>137</v>
      </c>
      <c r="AB64" s="72"/>
    </row>
    <row r="65" spans="1:30" x14ac:dyDescent="0.2">
      <c r="A65" s="328" t="str">
        <f>A14</f>
        <v>Bieter A</v>
      </c>
      <c r="B65" s="314"/>
      <c r="C65" s="314"/>
      <c r="D65" s="314"/>
      <c r="E65" s="329">
        <f t="shared" ref="E65:Z65" si="11">E17</f>
        <v>0</v>
      </c>
      <c r="F65" s="329">
        <f t="shared" si="11"/>
        <v>0</v>
      </c>
      <c r="G65" s="329">
        <f t="shared" si="11"/>
        <v>0</v>
      </c>
      <c r="H65" s="329">
        <f t="shared" si="11"/>
        <v>0</v>
      </c>
      <c r="I65" s="329">
        <f t="shared" si="11"/>
        <v>0</v>
      </c>
      <c r="J65" s="329">
        <f t="shared" si="11"/>
        <v>0</v>
      </c>
      <c r="K65" s="329">
        <f t="shared" si="11"/>
        <v>0</v>
      </c>
      <c r="L65" s="329">
        <f t="shared" si="11"/>
        <v>0</v>
      </c>
      <c r="M65" s="329">
        <f t="shared" si="11"/>
        <v>0</v>
      </c>
      <c r="N65" s="329">
        <f t="shared" si="11"/>
        <v>0</v>
      </c>
      <c r="O65" s="329">
        <f t="shared" si="11"/>
        <v>0</v>
      </c>
      <c r="P65" s="329">
        <f t="shared" si="11"/>
        <v>0</v>
      </c>
      <c r="Q65" s="329">
        <f t="shared" si="11"/>
        <v>0</v>
      </c>
      <c r="R65" s="329">
        <f t="shared" si="11"/>
        <v>0</v>
      </c>
      <c r="S65" s="329">
        <f t="shared" si="11"/>
        <v>0</v>
      </c>
      <c r="T65" s="329">
        <f t="shared" si="11"/>
        <v>0</v>
      </c>
      <c r="U65" s="329">
        <f t="shared" si="11"/>
        <v>0</v>
      </c>
      <c r="V65" s="329">
        <f t="shared" si="11"/>
        <v>0</v>
      </c>
      <c r="W65" s="329">
        <f t="shared" si="11"/>
        <v>0</v>
      </c>
      <c r="X65" s="329">
        <f t="shared" si="11"/>
        <v>0</v>
      </c>
      <c r="Y65" s="329">
        <f t="shared" si="11"/>
        <v>0</v>
      </c>
      <c r="Z65" s="329">
        <f t="shared" si="11"/>
        <v>0</v>
      </c>
      <c r="AA65" s="54">
        <f>SUM(E65:Z65)</f>
        <v>0</v>
      </c>
      <c r="AB65" s="330" t="e">
        <f>AA65/AA71</f>
        <v>#DIV/0!</v>
      </c>
    </row>
    <row r="66" spans="1:30" x14ac:dyDescent="0.2">
      <c r="A66" s="25" t="str">
        <f>A20</f>
        <v>Bieter B</v>
      </c>
      <c r="B66" s="291"/>
      <c r="C66" s="331"/>
      <c r="D66" s="331"/>
      <c r="E66" s="332">
        <f t="shared" ref="E66:Z66" si="12">E23</f>
        <v>0</v>
      </c>
      <c r="F66" s="332">
        <f t="shared" si="12"/>
        <v>0</v>
      </c>
      <c r="G66" s="332">
        <f t="shared" si="12"/>
        <v>0</v>
      </c>
      <c r="H66" s="332">
        <f t="shared" si="12"/>
        <v>0</v>
      </c>
      <c r="I66" s="332">
        <f t="shared" si="12"/>
        <v>0</v>
      </c>
      <c r="J66" s="332">
        <f t="shared" si="12"/>
        <v>0</v>
      </c>
      <c r="K66" s="332">
        <f t="shared" si="12"/>
        <v>0</v>
      </c>
      <c r="L66" s="332">
        <f t="shared" si="12"/>
        <v>0</v>
      </c>
      <c r="M66" s="332">
        <f t="shared" si="12"/>
        <v>0</v>
      </c>
      <c r="N66" s="332">
        <f t="shared" si="12"/>
        <v>0</v>
      </c>
      <c r="O66" s="332">
        <f t="shared" si="12"/>
        <v>0</v>
      </c>
      <c r="P66" s="332">
        <f t="shared" si="12"/>
        <v>0</v>
      </c>
      <c r="Q66" s="332">
        <f t="shared" si="12"/>
        <v>0</v>
      </c>
      <c r="R66" s="332">
        <f t="shared" si="12"/>
        <v>0</v>
      </c>
      <c r="S66" s="332">
        <f t="shared" si="12"/>
        <v>0</v>
      </c>
      <c r="T66" s="332">
        <f t="shared" si="12"/>
        <v>0</v>
      </c>
      <c r="U66" s="332">
        <f t="shared" si="12"/>
        <v>0</v>
      </c>
      <c r="V66" s="332">
        <f t="shared" si="12"/>
        <v>0</v>
      </c>
      <c r="W66" s="332">
        <f t="shared" si="12"/>
        <v>0</v>
      </c>
      <c r="X66" s="332">
        <f t="shared" si="12"/>
        <v>0</v>
      </c>
      <c r="Y66" s="332">
        <f t="shared" si="12"/>
        <v>0</v>
      </c>
      <c r="Z66" s="332">
        <f t="shared" si="12"/>
        <v>0</v>
      </c>
      <c r="AA66" s="54">
        <f>SUM(E66:Z66)</f>
        <v>0</v>
      </c>
      <c r="AB66" s="333" t="e">
        <f>AA66/AA71</f>
        <v>#DIV/0!</v>
      </c>
    </row>
    <row r="67" spans="1:30" x14ac:dyDescent="0.2">
      <c r="A67" s="25" t="str">
        <f>A26</f>
        <v>Bieter C</v>
      </c>
      <c r="E67" s="332">
        <f t="shared" ref="E67:Z67" si="13">E29</f>
        <v>0</v>
      </c>
      <c r="F67" s="332">
        <f t="shared" si="13"/>
        <v>0</v>
      </c>
      <c r="G67" s="332">
        <f t="shared" si="13"/>
        <v>0</v>
      </c>
      <c r="H67" s="332">
        <f t="shared" si="13"/>
        <v>0</v>
      </c>
      <c r="I67" s="332">
        <f t="shared" si="13"/>
        <v>0</v>
      </c>
      <c r="J67" s="332">
        <f t="shared" si="13"/>
        <v>0</v>
      </c>
      <c r="K67" s="332">
        <f t="shared" si="13"/>
        <v>0</v>
      </c>
      <c r="L67" s="332">
        <f t="shared" si="13"/>
        <v>0</v>
      </c>
      <c r="M67" s="332">
        <f t="shared" si="13"/>
        <v>0</v>
      </c>
      <c r="N67" s="332">
        <f t="shared" si="13"/>
        <v>0</v>
      </c>
      <c r="O67" s="332">
        <f t="shared" si="13"/>
        <v>0</v>
      </c>
      <c r="P67" s="332">
        <f t="shared" si="13"/>
        <v>0</v>
      </c>
      <c r="Q67" s="332">
        <f t="shared" si="13"/>
        <v>0</v>
      </c>
      <c r="R67" s="332">
        <f t="shared" si="13"/>
        <v>0</v>
      </c>
      <c r="S67" s="332">
        <f t="shared" si="13"/>
        <v>0</v>
      </c>
      <c r="T67" s="332">
        <f t="shared" si="13"/>
        <v>0</v>
      </c>
      <c r="U67" s="332">
        <f t="shared" si="13"/>
        <v>0</v>
      </c>
      <c r="V67" s="332">
        <f t="shared" si="13"/>
        <v>0</v>
      </c>
      <c r="W67" s="332">
        <f t="shared" si="13"/>
        <v>0</v>
      </c>
      <c r="X67" s="332">
        <f t="shared" si="13"/>
        <v>0</v>
      </c>
      <c r="Y67" s="332">
        <f t="shared" si="13"/>
        <v>0</v>
      </c>
      <c r="Z67" s="332">
        <f t="shared" si="13"/>
        <v>0</v>
      </c>
      <c r="AA67" s="54">
        <f>SUM(E67:Z67)</f>
        <v>0</v>
      </c>
      <c r="AB67" s="333" t="e">
        <f>AA67/AA71</f>
        <v>#DIV/0!</v>
      </c>
    </row>
    <row r="68" spans="1:30" x14ac:dyDescent="0.2">
      <c r="A68" s="45" t="str">
        <f>A32</f>
        <v>Bieter D</v>
      </c>
      <c r="B68" s="238"/>
      <c r="C68" s="238"/>
      <c r="D68" s="238"/>
      <c r="E68" s="332">
        <f t="shared" ref="E68:Z68" si="14">E35</f>
        <v>0</v>
      </c>
      <c r="F68" s="332">
        <f t="shared" si="14"/>
        <v>0</v>
      </c>
      <c r="G68" s="332">
        <f t="shared" si="14"/>
        <v>0</v>
      </c>
      <c r="H68" s="332">
        <f t="shared" si="14"/>
        <v>0</v>
      </c>
      <c r="I68" s="332">
        <f t="shared" si="14"/>
        <v>0</v>
      </c>
      <c r="J68" s="332">
        <f t="shared" si="14"/>
        <v>0</v>
      </c>
      <c r="K68" s="332">
        <f t="shared" si="14"/>
        <v>0</v>
      </c>
      <c r="L68" s="332">
        <f t="shared" si="14"/>
        <v>0</v>
      </c>
      <c r="M68" s="332">
        <f t="shared" si="14"/>
        <v>0</v>
      </c>
      <c r="N68" s="332">
        <f t="shared" si="14"/>
        <v>0</v>
      </c>
      <c r="O68" s="332">
        <f t="shared" si="14"/>
        <v>0</v>
      </c>
      <c r="P68" s="332">
        <f t="shared" si="14"/>
        <v>0</v>
      </c>
      <c r="Q68" s="332">
        <f t="shared" si="14"/>
        <v>0</v>
      </c>
      <c r="R68" s="332">
        <f t="shared" si="14"/>
        <v>0</v>
      </c>
      <c r="S68" s="332">
        <f t="shared" si="14"/>
        <v>0</v>
      </c>
      <c r="T68" s="332">
        <f t="shared" si="14"/>
        <v>0</v>
      </c>
      <c r="U68" s="332">
        <f t="shared" si="14"/>
        <v>0</v>
      </c>
      <c r="V68" s="332">
        <f t="shared" si="14"/>
        <v>0</v>
      </c>
      <c r="W68" s="332">
        <f t="shared" si="14"/>
        <v>0</v>
      </c>
      <c r="X68" s="332">
        <f t="shared" si="14"/>
        <v>0</v>
      </c>
      <c r="Y68" s="332">
        <f t="shared" si="14"/>
        <v>0</v>
      </c>
      <c r="Z68" s="332">
        <f t="shared" si="14"/>
        <v>0</v>
      </c>
      <c r="AA68" s="54">
        <f>IF($C$10=0,SUM(E68:Z68),IF($C$10=1,SUM(F68:Z68),IF($C$10=2,SUM(G68:Z68),IF($C$10=3,SUM(H68:Z68),IF($C$10=4,SUM(I68:Z68),IF($C$10=5,SUM(J68:Z68),"Zelle C9 max 5"))))))</f>
        <v>0</v>
      </c>
      <c r="AB68" s="333" t="e">
        <f>AA68/AA71</f>
        <v>#DIV/0!</v>
      </c>
    </row>
    <row r="69" spans="1:30" x14ac:dyDescent="0.2">
      <c r="A69" s="494" t="str">
        <f>A38</f>
        <v>Bieter E</v>
      </c>
      <c r="B69" s="494"/>
      <c r="C69" s="495"/>
      <c r="D69" s="494"/>
      <c r="E69" s="492">
        <f t="shared" ref="E69:Z69" si="15">E41</f>
        <v>0</v>
      </c>
      <c r="F69" s="492">
        <f t="shared" si="15"/>
        <v>0</v>
      </c>
      <c r="G69" s="492">
        <f t="shared" si="15"/>
        <v>0</v>
      </c>
      <c r="H69" s="492">
        <f t="shared" si="15"/>
        <v>0</v>
      </c>
      <c r="I69" s="492">
        <f t="shared" si="15"/>
        <v>0</v>
      </c>
      <c r="J69" s="492">
        <f t="shared" si="15"/>
        <v>0</v>
      </c>
      <c r="K69" s="492">
        <f t="shared" si="15"/>
        <v>0</v>
      </c>
      <c r="L69" s="492">
        <f t="shared" si="15"/>
        <v>0</v>
      </c>
      <c r="M69" s="492">
        <f t="shared" si="15"/>
        <v>0</v>
      </c>
      <c r="N69" s="492">
        <f t="shared" si="15"/>
        <v>0</v>
      </c>
      <c r="O69" s="492">
        <f t="shared" si="15"/>
        <v>0</v>
      </c>
      <c r="P69" s="492">
        <f t="shared" si="15"/>
        <v>0</v>
      </c>
      <c r="Q69" s="492">
        <f t="shared" si="15"/>
        <v>0</v>
      </c>
      <c r="R69" s="492">
        <f t="shared" si="15"/>
        <v>0</v>
      </c>
      <c r="S69" s="492">
        <f t="shared" si="15"/>
        <v>0</v>
      </c>
      <c r="T69" s="492">
        <f t="shared" si="15"/>
        <v>0</v>
      </c>
      <c r="U69" s="492">
        <f t="shared" si="15"/>
        <v>0</v>
      </c>
      <c r="V69" s="492">
        <f t="shared" si="15"/>
        <v>0</v>
      </c>
      <c r="W69" s="492">
        <f t="shared" si="15"/>
        <v>0</v>
      </c>
      <c r="X69" s="492">
        <f t="shared" si="15"/>
        <v>0</v>
      </c>
      <c r="Y69" s="492">
        <f t="shared" si="15"/>
        <v>0</v>
      </c>
      <c r="Z69" s="492">
        <f t="shared" si="15"/>
        <v>0</v>
      </c>
      <c r="AA69" s="474">
        <f>IF($C$10=0,SUM(E69:Z69),IF($C$10=1,SUM(F69:Z69),IF($C$10=2,SUM(G69:Z69),IF($C$10=3,SUM(H69:Z69),IF($C$10=4,SUM(I69:Z69),IF($C$10=5,SUM(J69:Z69),"Zelle C9 max 5"))))))</f>
        <v>0</v>
      </c>
      <c r="AB69" s="493" t="e">
        <f>AA69/AA71</f>
        <v>#DIV/0!</v>
      </c>
    </row>
    <row r="70" spans="1:30" x14ac:dyDescent="0.2">
      <c r="A70" s="495" t="str">
        <f>A44</f>
        <v>Bieter F</v>
      </c>
      <c r="B70" s="495"/>
      <c r="C70" s="495"/>
      <c r="D70" s="495"/>
      <c r="E70" s="492">
        <f t="shared" ref="E70:Z70" si="16">E47</f>
        <v>0</v>
      </c>
      <c r="F70" s="492">
        <f t="shared" si="16"/>
        <v>0</v>
      </c>
      <c r="G70" s="492">
        <f t="shared" si="16"/>
        <v>0</v>
      </c>
      <c r="H70" s="492">
        <f t="shared" si="16"/>
        <v>0</v>
      </c>
      <c r="I70" s="492">
        <f t="shared" si="16"/>
        <v>0</v>
      </c>
      <c r="J70" s="492">
        <f t="shared" si="16"/>
        <v>0</v>
      </c>
      <c r="K70" s="492">
        <f t="shared" si="16"/>
        <v>0</v>
      </c>
      <c r="L70" s="492">
        <f t="shared" si="16"/>
        <v>0</v>
      </c>
      <c r="M70" s="492">
        <f t="shared" si="16"/>
        <v>0</v>
      </c>
      <c r="N70" s="492">
        <f t="shared" si="16"/>
        <v>0</v>
      </c>
      <c r="O70" s="492">
        <f t="shared" si="16"/>
        <v>0</v>
      </c>
      <c r="P70" s="492">
        <f t="shared" si="16"/>
        <v>0</v>
      </c>
      <c r="Q70" s="492">
        <f t="shared" si="16"/>
        <v>0</v>
      </c>
      <c r="R70" s="492">
        <f t="shared" si="16"/>
        <v>0</v>
      </c>
      <c r="S70" s="492">
        <f t="shared" si="16"/>
        <v>0</v>
      </c>
      <c r="T70" s="492">
        <f t="shared" si="16"/>
        <v>0</v>
      </c>
      <c r="U70" s="492">
        <f t="shared" si="16"/>
        <v>0</v>
      </c>
      <c r="V70" s="492">
        <f t="shared" si="16"/>
        <v>0</v>
      </c>
      <c r="W70" s="492">
        <f t="shared" si="16"/>
        <v>0</v>
      </c>
      <c r="X70" s="492">
        <f t="shared" si="16"/>
        <v>0</v>
      </c>
      <c r="Y70" s="492">
        <f t="shared" si="16"/>
        <v>0</v>
      </c>
      <c r="Z70" s="492">
        <f t="shared" si="16"/>
        <v>0</v>
      </c>
      <c r="AA70" s="474">
        <f>IF($C$10=0,SUM(E70:Z70),IF($C$10=1,SUM(F70:Z70),IF($C$10=2,SUM(G70:Z70),IF($C$10=3,SUM(H70:Z70),IF($C$10=4,SUM(I70:Z70),IF($C$10=5,SUM(J70:Z70),"Zelle C9 max 5"))))))</f>
        <v>0</v>
      </c>
      <c r="AB70" s="493" t="e">
        <f>AA70/AA71</f>
        <v>#DIV/0!</v>
      </c>
    </row>
    <row r="71" spans="1:30" s="342" customFormat="1" x14ac:dyDescent="0.2">
      <c r="A71" s="334" t="str">
        <f>A50</f>
        <v>Variante 2 - Eigenregie durch eigene Wärme-/Kälteerzeugungsanlage</v>
      </c>
      <c r="B71" s="335"/>
      <c r="C71" s="336"/>
      <c r="D71" s="337"/>
      <c r="E71" s="338">
        <f t="shared" ref="E71:Z71" si="17">E59</f>
        <v>0</v>
      </c>
      <c r="F71" s="338">
        <f t="shared" si="17"/>
        <v>0</v>
      </c>
      <c r="G71" s="338">
        <f t="shared" si="17"/>
        <v>0</v>
      </c>
      <c r="H71" s="338">
        <f t="shared" si="17"/>
        <v>0</v>
      </c>
      <c r="I71" s="338">
        <f t="shared" si="17"/>
        <v>0</v>
      </c>
      <c r="J71" s="338">
        <f t="shared" si="17"/>
        <v>0</v>
      </c>
      <c r="K71" s="338">
        <f t="shared" si="17"/>
        <v>0</v>
      </c>
      <c r="L71" s="338">
        <f t="shared" si="17"/>
        <v>0</v>
      </c>
      <c r="M71" s="338">
        <f t="shared" si="17"/>
        <v>0</v>
      </c>
      <c r="N71" s="338">
        <f t="shared" si="17"/>
        <v>0</v>
      </c>
      <c r="O71" s="338">
        <f t="shared" si="17"/>
        <v>0</v>
      </c>
      <c r="P71" s="338">
        <f t="shared" si="17"/>
        <v>0</v>
      </c>
      <c r="Q71" s="338">
        <f t="shared" si="17"/>
        <v>0</v>
      </c>
      <c r="R71" s="338">
        <f t="shared" si="17"/>
        <v>0</v>
      </c>
      <c r="S71" s="338">
        <f t="shared" si="17"/>
        <v>0</v>
      </c>
      <c r="T71" s="338">
        <f t="shared" si="17"/>
        <v>0</v>
      </c>
      <c r="U71" s="338">
        <f t="shared" si="17"/>
        <v>0</v>
      </c>
      <c r="V71" s="338">
        <f t="shared" si="17"/>
        <v>0</v>
      </c>
      <c r="W71" s="338">
        <f t="shared" si="17"/>
        <v>0</v>
      </c>
      <c r="X71" s="338">
        <f t="shared" si="17"/>
        <v>0</v>
      </c>
      <c r="Y71" s="338">
        <f t="shared" si="17"/>
        <v>0</v>
      </c>
      <c r="Z71" s="338">
        <f t="shared" si="17"/>
        <v>0</v>
      </c>
      <c r="AA71" s="339">
        <f>SUM(E71:Z71)</f>
        <v>0</v>
      </c>
      <c r="AB71" s="340" t="e">
        <f>AA71/AA71</f>
        <v>#DIV/0!</v>
      </c>
      <c r="AC71" s="341"/>
    </row>
    <row r="72" spans="1:30" x14ac:dyDescent="0.2">
      <c r="A72" s="314"/>
      <c r="B72" s="314"/>
      <c r="C72" s="314"/>
      <c r="D72" s="314"/>
      <c r="E72" s="343"/>
      <c r="F72" s="314"/>
    </row>
    <row r="73" spans="1:30" x14ac:dyDescent="0.2">
      <c r="A73" s="45" t="s">
        <v>94</v>
      </c>
      <c r="C73" s="331"/>
      <c r="D73" s="331"/>
      <c r="E73" s="331"/>
      <c r="F73" s="331"/>
      <c r="G73" s="45"/>
    </row>
    <row r="74" spans="1:30" ht="12.75" thickBot="1" x14ac:dyDescent="0.25">
      <c r="A74" s="290"/>
      <c r="B74" s="290"/>
      <c r="C74" s="291"/>
      <c r="D74" s="331"/>
      <c r="E74" s="331"/>
      <c r="F74" s="331"/>
      <c r="AA74" s="344"/>
    </row>
    <row r="75" spans="1:30" x14ac:dyDescent="0.2">
      <c r="A75" s="46" t="s">
        <v>198</v>
      </c>
      <c r="B75" s="47"/>
      <c r="C75" s="291"/>
      <c r="D75" s="331"/>
      <c r="E75" s="345"/>
      <c r="F75" s="331"/>
    </row>
    <row r="76" spans="1:30" ht="12.75" thickBot="1" x14ac:dyDescent="0.25">
      <c r="A76" s="48" t="s">
        <v>197</v>
      </c>
      <c r="B76" s="49"/>
      <c r="C76" s="331"/>
      <c r="D76" s="331"/>
      <c r="E76" s="346"/>
    </row>
    <row r="77" spans="1:30" x14ac:dyDescent="0.2">
      <c r="A77" s="143"/>
      <c r="B77" s="143"/>
      <c r="E77" s="227"/>
    </row>
    <row r="78" spans="1:30" x14ac:dyDescent="0.2">
      <c r="A78" s="156"/>
      <c r="B78" s="156"/>
      <c r="C78" s="156"/>
      <c r="D78" s="156"/>
      <c r="E78" s="227"/>
      <c r="AD78" s="45"/>
    </row>
    <row r="79" spans="1:30" x14ac:dyDescent="0.2">
      <c r="A79" s="238"/>
      <c r="B79" s="238"/>
      <c r="C79" s="238"/>
      <c r="D79" s="238"/>
      <c r="E79" s="227"/>
      <c r="AD79" s="45"/>
    </row>
    <row r="80" spans="1:30" x14ac:dyDescent="0.2">
      <c r="A80" s="227"/>
      <c r="B80" s="227"/>
      <c r="C80" s="227"/>
      <c r="D80" s="227"/>
      <c r="E80" s="227"/>
      <c r="F80" s="227"/>
      <c r="AD80" s="45"/>
    </row>
    <row r="81" spans="1:30" x14ac:dyDescent="0.2">
      <c r="E81" s="227"/>
      <c r="H81" s="347"/>
      <c r="AD81" s="45"/>
    </row>
    <row r="82" spans="1:30" x14ac:dyDescent="0.2">
      <c r="E82" s="347"/>
      <c r="G82" s="241"/>
      <c r="H82" s="347"/>
      <c r="AD82" s="45"/>
    </row>
    <row r="83" spans="1:30" x14ac:dyDescent="0.2">
      <c r="A83" s="227"/>
      <c r="B83" s="227"/>
      <c r="C83" s="227"/>
      <c r="D83" s="227"/>
      <c r="E83" s="227"/>
      <c r="F83" s="227"/>
      <c r="AD83" s="45"/>
    </row>
    <row r="84" spans="1:30" x14ac:dyDescent="0.2">
      <c r="E84" s="227"/>
      <c r="AD84" s="45"/>
    </row>
    <row r="85" spans="1:30" x14ac:dyDescent="0.2">
      <c r="A85" s="227"/>
      <c r="B85" s="227"/>
      <c r="C85" s="227"/>
      <c r="D85" s="227"/>
      <c r="E85" s="348"/>
      <c r="F85" s="227"/>
      <c r="AD85" s="45"/>
    </row>
    <row r="86" spans="1:30" x14ac:dyDescent="0.2">
      <c r="E86" s="227"/>
      <c r="AD86" s="45"/>
    </row>
    <row r="87" spans="1:30" x14ac:dyDescent="0.2">
      <c r="E87" s="227"/>
      <c r="AD87" s="45"/>
    </row>
    <row r="88" spans="1:30" x14ac:dyDescent="0.2">
      <c r="E88" s="349"/>
      <c r="AD88" s="45"/>
    </row>
    <row r="89" spans="1:30" x14ac:dyDescent="0.2">
      <c r="E89" s="227"/>
      <c r="AD89" s="45"/>
    </row>
    <row r="90" spans="1:30" x14ac:dyDescent="0.2">
      <c r="E90" s="227"/>
      <c r="AD90" s="45"/>
    </row>
    <row r="91" spans="1:30" x14ac:dyDescent="0.2">
      <c r="E91" s="227"/>
      <c r="AD91" s="45"/>
    </row>
    <row r="92" spans="1:30" x14ac:dyDescent="0.2">
      <c r="E92" s="227"/>
      <c r="AD92" s="45"/>
    </row>
    <row r="93" spans="1:30" x14ac:dyDescent="0.2">
      <c r="E93" s="227"/>
      <c r="AD93" s="45"/>
    </row>
    <row r="94" spans="1:30" x14ac:dyDescent="0.2">
      <c r="E94" s="227"/>
      <c r="AD94" s="45"/>
    </row>
    <row r="95" spans="1:30" x14ac:dyDescent="0.2">
      <c r="A95" s="349"/>
      <c r="B95" s="349"/>
      <c r="C95" s="349"/>
      <c r="D95" s="349"/>
      <c r="E95" s="349"/>
      <c r="F95" s="349"/>
      <c r="G95" s="349"/>
    </row>
    <row r="96" spans="1:30" x14ac:dyDescent="0.2">
      <c r="A96" s="349"/>
      <c r="B96" s="349"/>
      <c r="C96" s="349"/>
      <c r="D96" s="349"/>
      <c r="E96" s="349"/>
      <c r="F96" s="349"/>
      <c r="G96" s="349"/>
    </row>
    <row r="97" spans="1:7" x14ac:dyDescent="0.2">
      <c r="E97" s="227"/>
    </row>
    <row r="98" spans="1:7" x14ac:dyDescent="0.2">
      <c r="E98" s="227"/>
    </row>
    <row r="99" spans="1:7" x14ac:dyDescent="0.2">
      <c r="E99" s="227"/>
    </row>
    <row r="100" spans="1:7" x14ac:dyDescent="0.2">
      <c r="E100" s="227"/>
    </row>
    <row r="101" spans="1:7" x14ac:dyDescent="0.2">
      <c r="A101" s="238"/>
      <c r="B101" s="238"/>
      <c r="C101" s="238"/>
      <c r="D101" s="238"/>
      <c r="E101" s="227"/>
      <c r="G101" s="350"/>
    </row>
    <row r="102" spans="1:7" x14ac:dyDescent="0.2">
      <c r="A102" s="227"/>
      <c r="B102" s="227"/>
      <c r="C102" s="227"/>
      <c r="D102" s="227"/>
      <c r="E102" s="227"/>
      <c r="F102" s="227"/>
    </row>
    <row r="103" spans="1:7" x14ac:dyDescent="0.2">
      <c r="A103" s="243"/>
      <c r="B103" s="243"/>
      <c r="C103" s="243"/>
      <c r="D103" s="243"/>
      <c r="E103" s="243"/>
      <c r="F103" s="243"/>
      <c r="G103" s="243"/>
    </row>
    <row r="104" spans="1:7" x14ac:dyDescent="0.2">
      <c r="A104" s="222"/>
      <c r="B104" s="222"/>
      <c r="C104" s="222"/>
      <c r="D104" s="222"/>
      <c r="E104" s="222"/>
      <c r="F104" s="227"/>
      <c r="G104" s="222"/>
    </row>
    <row r="105" spans="1:7" x14ac:dyDescent="0.2">
      <c r="A105" s="222"/>
      <c r="B105" s="222"/>
      <c r="C105" s="222"/>
      <c r="D105" s="222"/>
      <c r="E105" s="222"/>
      <c r="F105" s="227"/>
      <c r="G105" s="222"/>
    </row>
    <row r="106" spans="1:7" x14ac:dyDescent="0.2">
      <c r="E106" s="227"/>
      <c r="G106" s="241"/>
    </row>
    <row r="107" spans="1:7" x14ac:dyDescent="0.2">
      <c r="E107" s="348"/>
      <c r="G107" s="241"/>
    </row>
    <row r="108" spans="1:7" x14ac:dyDescent="0.2">
      <c r="A108" s="238"/>
      <c r="B108" s="238"/>
      <c r="C108" s="238"/>
      <c r="D108" s="238"/>
      <c r="E108" s="227"/>
    </row>
    <row r="109" spans="1:7" x14ac:dyDescent="0.2">
      <c r="A109" s="349"/>
      <c r="B109" s="349"/>
      <c r="C109" s="349"/>
      <c r="D109" s="349"/>
      <c r="E109" s="349"/>
      <c r="F109" s="349"/>
    </row>
    <row r="110" spans="1:7" x14ac:dyDescent="0.2">
      <c r="A110" s="349"/>
      <c r="B110" s="349"/>
      <c r="C110" s="349"/>
      <c r="D110" s="349"/>
      <c r="E110" s="349"/>
      <c r="F110" s="349"/>
    </row>
    <row r="111" spans="1:7" x14ac:dyDescent="0.2">
      <c r="E111" s="227"/>
    </row>
    <row r="112" spans="1:7" x14ac:dyDescent="0.2">
      <c r="E112" s="227"/>
    </row>
    <row r="113" spans="1:6" x14ac:dyDescent="0.2">
      <c r="A113" s="238"/>
      <c r="B113" s="238"/>
      <c r="C113" s="238"/>
      <c r="D113" s="238"/>
      <c r="E113" s="347"/>
    </row>
    <row r="114" spans="1:6" x14ac:dyDescent="0.2">
      <c r="A114" s="351"/>
      <c r="B114" s="351"/>
      <c r="C114" s="351"/>
      <c r="D114" s="351"/>
      <c r="E114" s="351"/>
      <c r="F114" s="351"/>
    </row>
    <row r="115" spans="1:6" x14ac:dyDescent="0.2">
      <c r="A115" s="351"/>
      <c r="B115" s="351"/>
      <c r="C115" s="351"/>
      <c r="D115" s="351"/>
      <c r="E115" s="351"/>
      <c r="F115" s="351"/>
    </row>
    <row r="116" spans="1:6" x14ac:dyDescent="0.2">
      <c r="E116" s="227"/>
    </row>
    <row r="117" spans="1:6" x14ac:dyDescent="0.2">
      <c r="E117" s="227"/>
    </row>
    <row r="118" spans="1:6" x14ac:dyDescent="0.2">
      <c r="A118" s="238"/>
      <c r="B118" s="238"/>
      <c r="C118" s="238"/>
      <c r="D118" s="238"/>
      <c r="E118" s="227"/>
    </row>
    <row r="119" spans="1:6" x14ac:dyDescent="0.2">
      <c r="A119" s="349"/>
      <c r="B119" s="349"/>
      <c r="C119" s="349"/>
      <c r="D119" s="349"/>
      <c r="E119" s="349"/>
      <c r="F119" s="349"/>
    </row>
    <row r="120" spans="1:6" x14ac:dyDescent="0.2">
      <c r="E120" s="227"/>
    </row>
    <row r="121" spans="1:6" x14ac:dyDescent="0.2">
      <c r="E121" s="227"/>
    </row>
    <row r="122" spans="1:6" x14ac:dyDescent="0.2">
      <c r="E122" s="347"/>
    </row>
    <row r="123" spans="1:6" x14ac:dyDescent="0.2">
      <c r="A123" s="238"/>
      <c r="B123" s="238"/>
      <c r="C123" s="238"/>
      <c r="D123" s="238"/>
    </row>
    <row r="124" spans="1:6" x14ac:dyDescent="0.2">
      <c r="E124" s="227"/>
    </row>
    <row r="125" spans="1:6" x14ac:dyDescent="0.2">
      <c r="E125" s="347"/>
    </row>
    <row r="126" spans="1:6" x14ac:dyDescent="0.2">
      <c r="E126" s="347"/>
    </row>
    <row r="127" spans="1:6" x14ac:dyDescent="0.2">
      <c r="E127" s="227"/>
    </row>
    <row r="128" spans="1:6" x14ac:dyDescent="0.2">
      <c r="E128" s="352"/>
    </row>
    <row r="129" spans="1:5" x14ac:dyDescent="0.2">
      <c r="E129" s="352"/>
    </row>
    <row r="131" spans="1:5" x14ac:dyDescent="0.2">
      <c r="A131" s="238"/>
      <c r="B131" s="238"/>
      <c r="C131" s="238"/>
      <c r="D131" s="238"/>
    </row>
    <row r="132" spans="1:5" x14ac:dyDescent="0.2">
      <c r="E132" s="347"/>
    </row>
    <row r="133" spans="1:5" x14ac:dyDescent="0.2">
      <c r="E133" s="347"/>
    </row>
    <row r="134" spans="1:5" x14ac:dyDescent="0.2">
      <c r="E134" s="347"/>
    </row>
    <row r="135" spans="1:5" x14ac:dyDescent="0.2">
      <c r="E135" s="227"/>
    </row>
    <row r="136" spans="1:5" x14ac:dyDescent="0.2">
      <c r="E136" s="352"/>
    </row>
    <row r="137" spans="1:5" x14ac:dyDescent="0.2">
      <c r="E137" s="352"/>
    </row>
  </sheetData>
  <sheetProtection password="F694" sheet="1" objects="1" scenarios="1" formatCells="0" formatColumns="0" formatRows="0" insertRows="0"/>
  <mergeCells count="16">
    <mergeCell ref="A51:D51"/>
    <mergeCell ref="A52:D52"/>
    <mergeCell ref="A53:D53"/>
    <mergeCell ref="A54:D54"/>
    <mergeCell ref="A59:D59"/>
    <mergeCell ref="A55:D55"/>
    <mergeCell ref="A56:D56"/>
    <mergeCell ref="A57:D57"/>
    <mergeCell ref="A58:D58"/>
    <mergeCell ref="A50:D50"/>
    <mergeCell ref="G3:H3"/>
    <mergeCell ref="A1:D1"/>
    <mergeCell ref="A3:D3"/>
    <mergeCell ref="A7:D7"/>
    <mergeCell ref="A8:B8"/>
    <mergeCell ref="A10:B10"/>
  </mergeCells>
  <phoneticPr fontId="0" type="noConversion"/>
  <dataValidations disablePrompts="1" xWindow="428" yWindow="327" count="1">
    <dataValidation type="whole" allowBlank="1" showInputMessage="1" showErrorMessage="1" errorTitle="Beginn Wärmelieferung" error="In dieser Zelle können nur ganze Zahlen zwischen 0 (Vertragsabschluß und Lieferbeginn im selben Jahr) und 5 (Lieferbeginn 5 Jahre nach Vertragsabschluß) eingegeben werden." promptTitle="Lieferbeginn" prompt="Bitte als ganze Zahl angeben, wieviele Jahre nach Vertragsabschluß die Lieferung beginnt (max 5)" sqref="C10">
      <formula1>0</formula1>
      <formula2>5</formula2>
    </dataValidation>
  </dataValidations>
  <pageMargins left="0.74803149606299213" right="0.6692913385826772" top="0.78740157480314965" bottom="0.59055118110236227" header="0.39370078740157483" footer="0.39370078740157483"/>
  <pageSetup paperSize="8" scale="63" fitToWidth="2" orientation="landscape" r:id="rId1"/>
  <headerFooter alignWithMargins="0">
    <oddFooter>&amp;L&amp;7Seite &amp;P von &amp;N&amp;R&amp;7Leitfaden Contracting der Bayerischen Staatlichen Hochbauverwaltung, Stand: Dezember/2017</oddFooter>
  </headerFooter>
  <colBreaks count="1" manualBreakCount="1">
    <brk id="16" max="71" man="1"/>
  </colBreaks>
  <drawing r:id="rId2"/>
  <legacyDrawing r:id="rId3"/>
  <mc:AlternateContent xmlns:mc="http://schemas.openxmlformats.org/markup-compatibility/2006">
    <mc:Choice Requires="x14">
      <controls>
        <mc:AlternateContent xmlns:mc="http://schemas.openxmlformats.org/markup-compatibility/2006">
          <mc:Choice Requires="x14">
            <control shapeId="7211" r:id="rId4" name="Check Box 43">
              <controlPr defaultSize="0" autoFill="0" autoLine="0" autoPict="0">
                <anchor moveWithCells="1">
                  <from>
                    <xdr:col>0</xdr:col>
                    <xdr:colOff>885825</xdr:colOff>
                    <xdr:row>1</xdr:row>
                    <xdr:rowOff>238125</xdr:rowOff>
                  </from>
                  <to>
                    <xdr:col>0</xdr:col>
                    <xdr:colOff>1009650</xdr:colOff>
                    <xdr:row>2</xdr:row>
                    <xdr:rowOff>76200</xdr:rowOff>
                  </to>
                </anchor>
              </controlPr>
            </control>
          </mc:Choice>
        </mc:AlternateContent>
        <mc:AlternateContent xmlns:mc="http://schemas.openxmlformats.org/markup-compatibility/2006">
          <mc:Choice Requires="x14">
            <control shapeId="7212" r:id="rId5" name="Check Box 44">
              <controlPr defaultSize="0" autoFill="0" autoLine="0" autoPict="0">
                <anchor moveWithCells="1">
                  <from>
                    <xdr:col>0</xdr:col>
                    <xdr:colOff>1638300</xdr:colOff>
                    <xdr:row>1</xdr:row>
                    <xdr:rowOff>247650</xdr:rowOff>
                  </from>
                  <to>
                    <xdr:col>0</xdr:col>
                    <xdr:colOff>1762125</xdr:colOff>
                    <xdr:row>2</xdr:row>
                    <xdr:rowOff>76200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3"/>
  <sheetViews>
    <sheetView view="pageBreakPreview" zoomScaleNormal="100" zoomScaleSheetLayoutView="100" workbookViewId="0">
      <selection activeCell="P30" sqref="P30"/>
    </sheetView>
  </sheetViews>
  <sheetFormatPr baseColWidth="10" defaultRowHeight="12.75" x14ac:dyDescent="0.2"/>
  <sheetData>
    <row r="1" spans="1:12" ht="20.100000000000001" customHeight="1" x14ac:dyDescent="0.2">
      <c r="A1" s="547" t="s">
        <v>203</v>
      </c>
      <c r="B1" s="520"/>
      <c r="C1" s="520"/>
      <c r="D1" s="520"/>
      <c r="E1" s="520"/>
      <c r="F1" s="520"/>
      <c r="G1" s="1"/>
      <c r="H1" s="1"/>
      <c r="I1" s="1"/>
      <c r="J1" s="1"/>
      <c r="K1" s="1"/>
      <c r="L1" s="1"/>
    </row>
    <row r="2" spans="1:12" ht="20.100000000000001" customHeight="1" x14ac:dyDescent="0.2">
      <c r="A2" s="1"/>
      <c r="B2" s="1"/>
      <c r="C2" s="1"/>
      <c r="D2" s="1"/>
      <c r="E2" s="1"/>
      <c r="F2" s="1"/>
      <c r="G2" s="1"/>
      <c r="H2" s="1"/>
      <c r="I2" s="1"/>
      <c r="J2" s="1"/>
      <c r="K2" s="1"/>
      <c r="L2" s="1"/>
    </row>
    <row r="3" spans="1:12" x14ac:dyDescent="0.2">
      <c r="A3" s="2" t="s">
        <v>93</v>
      </c>
      <c r="B3" s="1"/>
      <c r="C3" s="1"/>
      <c r="D3" s="1"/>
      <c r="E3" s="1"/>
      <c r="F3" s="545" t="str">
        <f>Zusammenfassung!$C$3</f>
        <v>Musterhausen</v>
      </c>
      <c r="G3" s="546"/>
      <c r="H3" s="1"/>
      <c r="I3" s="1"/>
      <c r="J3" s="1"/>
      <c r="K3" s="1"/>
      <c r="L3" s="1"/>
    </row>
    <row r="4" spans="1:12" ht="20.25" customHeight="1" x14ac:dyDescent="0.2">
      <c r="A4" s="381" t="s">
        <v>211</v>
      </c>
      <c r="B4" s="1"/>
      <c r="C4" s="1"/>
      <c r="D4" s="1"/>
      <c r="E4" s="1"/>
      <c r="F4" s="359"/>
      <c r="G4" s="359"/>
      <c r="H4" s="1"/>
      <c r="I4" s="1"/>
      <c r="J4" s="1"/>
      <c r="K4" s="1"/>
      <c r="L4" s="1"/>
    </row>
    <row r="5" spans="1:12" x14ac:dyDescent="0.2">
      <c r="A5" s="2"/>
      <c r="B5" s="1"/>
      <c r="C5" s="1"/>
      <c r="D5" s="1"/>
      <c r="E5" s="1"/>
      <c r="F5" s="359"/>
      <c r="G5" s="359"/>
      <c r="H5" s="1"/>
      <c r="I5" s="1"/>
      <c r="J5" s="1"/>
      <c r="K5" s="1"/>
      <c r="L5" s="1"/>
    </row>
    <row r="6" spans="1:12" x14ac:dyDescent="0.2">
      <c r="A6" s="1"/>
      <c r="B6" s="1"/>
      <c r="C6" s="2"/>
      <c r="D6" s="1"/>
      <c r="E6" s="1"/>
      <c r="F6" s="1"/>
      <c r="G6" s="1"/>
      <c r="H6" s="1"/>
      <c r="I6" s="1"/>
      <c r="J6" s="1"/>
      <c r="K6" s="1"/>
      <c r="L6" s="1"/>
    </row>
    <row r="7" spans="1:12" x14ac:dyDescent="0.2">
      <c r="A7" s="1"/>
      <c r="B7" s="1"/>
      <c r="C7" s="1"/>
      <c r="D7" s="1"/>
      <c r="E7" s="1"/>
      <c r="F7" s="1"/>
      <c r="G7" s="1"/>
      <c r="H7" s="1"/>
      <c r="I7" s="1"/>
      <c r="J7" s="1"/>
      <c r="K7" s="1"/>
      <c r="L7" s="1"/>
    </row>
    <row r="8" spans="1:12" x14ac:dyDescent="0.2">
      <c r="A8" s="1"/>
      <c r="B8" s="1"/>
      <c r="C8" s="1"/>
      <c r="D8" s="1"/>
      <c r="E8" s="1"/>
      <c r="F8" s="1"/>
      <c r="G8" s="1"/>
      <c r="H8" s="1"/>
      <c r="I8" s="1"/>
      <c r="J8" s="1"/>
      <c r="K8" s="1"/>
      <c r="L8" s="1"/>
    </row>
    <row r="9" spans="1:12" x14ac:dyDescent="0.2">
      <c r="A9" s="1"/>
      <c r="B9" s="1"/>
      <c r="C9" s="1"/>
      <c r="D9" s="1"/>
      <c r="E9" s="1"/>
      <c r="F9" s="1"/>
      <c r="G9" s="1"/>
      <c r="H9" s="1"/>
      <c r="I9" s="1"/>
      <c r="J9" s="1"/>
      <c r="K9" s="1"/>
      <c r="L9" s="1"/>
    </row>
    <row r="10" spans="1:12" x14ac:dyDescent="0.2">
      <c r="A10" s="1"/>
      <c r="B10" s="1"/>
      <c r="C10" s="1"/>
      <c r="D10" s="1"/>
      <c r="E10" s="1"/>
      <c r="F10" s="1"/>
      <c r="G10" s="1"/>
      <c r="H10" s="1"/>
      <c r="I10" s="1"/>
      <c r="J10" s="1"/>
      <c r="K10" s="1"/>
      <c r="L10" s="1"/>
    </row>
    <row r="11" spans="1:12" x14ac:dyDescent="0.2">
      <c r="A11" s="1"/>
      <c r="B11" s="1"/>
      <c r="C11" s="1"/>
      <c r="D11" s="1"/>
      <c r="E11" s="1"/>
      <c r="F11" s="1"/>
      <c r="G11" s="1"/>
      <c r="H11" s="1"/>
      <c r="I11" s="1"/>
      <c r="J11" s="1"/>
      <c r="K11" s="1"/>
      <c r="L11" s="1"/>
    </row>
    <row r="12" spans="1:12" x14ac:dyDescent="0.2">
      <c r="A12" s="1"/>
      <c r="B12" s="1"/>
      <c r="C12" s="1"/>
      <c r="D12" s="1"/>
      <c r="E12" s="1"/>
      <c r="F12" s="1"/>
      <c r="G12" s="1"/>
      <c r="H12" s="1"/>
      <c r="I12" s="1"/>
      <c r="J12" s="1"/>
      <c r="K12" s="1"/>
      <c r="L12" s="1"/>
    </row>
    <row r="13" spans="1:12" x14ac:dyDescent="0.2">
      <c r="A13" s="1"/>
      <c r="B13" s="1"/>
      <c r="C13" s="1"/>
      <c r="D13" s="1"/>
      <c r="E13" s="1"/>
      <c r="F13" s="1"/>
      <c r="G13" s="1"/>
      <c r="H13" s="1"/>
      <c r="I13" s="1"/>
      <c r="J13" s="1"/>
      <c r="K13" s="1"/>
      <c r="L13" s="1"/>
    </row>
    <row r="14" spans="1:12" x14ac:dyDescent="0.2">
      <c r="A14" s="1"/>
      <c r="B14" s="1"/>
      <c r="C14" s="1"/>
      <c r="D14" s="1"/>
      <c r="E14" s="1"/>
      <c r="F14" s="1"/>
      <c r="G14" s="1"/>
      <c r="H14" s="1"/>
      <c r="I14" s="1"/>
      <c r="J14" s="1"/>
      <c r="K14" s="1"/>
      <c r="L14" s="1"/>
    </row>
    <row r="15" spans="1:12" x14ac:dyDescent="0.2">
      <c r="A15" s="1"/>
      <c r="B15" s="1"/>
      <c r="C15" s="1"/>
      <c r="D15" s="1"/>
      <c r="E15" s="1"/>
      <c r="F15" s="1"/>
      <c r="G15" s="1"/>
      <c r="H15" s="1"/>
      <c r="I15" s="1"/>
      <c r="J15" s="1"/>
      <c r="K15" s="1"/>
      <c r="L15" s="1"/>
    </row>
    <row r="16" spans="1:12" x14ac:dyDescent="0.2">
      <c r="A16" s="1"/>
      <c r="B16" s="1"/>
      <c r="C16" s="1"/>
      <c r="D16" s="1"/>
      <c r="E16" s="1"/>
      <c r="F16" s="1"/>
      <c r="G16" s="1"/>
      <c r="H16" s="1"/>
      <c r="I16" s="1"/>
      <c r="J16" s="1"/>
      <c r="K16" s="1"/>
      <c r="L16" s="1"/>
    </row>
    <row r="17" spans="1:12" x14ac:dyDescent="0.2">
      <c r="A17" s="1"/>
      <c r="B17" s="1"/>
      <c r="C17" s="1"/>
      <c r="D17" s="1"/>
      <c r="E17" s="1"/>
      <c r="F17" s="1"/>
      <c r="G17" s="1"/>
      <c r="H17" s="1"/>
      <c r="I17" s="1"/>
      <c r="J17" s="1"/>
      <c r="K17" s="1"/>
      <c r="L17" s="1"/>
    </row>
    <row r="18" spans="1:12" x14ac:dyDescent="0.2">
      <c r="A18" s="1"/>
      <c r="B18" s="1"/>
      <c r="C18" s="1"/>
      <c r="D18" s="1"/>
      <c r="E18" s="1"/>
      <c r="F18" s="1"/>
      <c r="G18" s="1"/>
      <c r="H18" s="1"/>
      <c r="I18" s="1"/>
      <c r="J18" s="1"/>
      <c r="K18" s="1"/>
      <c r="L18" s="1"/>
    </row>
    <row r="19" spans="1:12" x14ac:dyDescent="0.2">
      <c r="A19" s="1"/>
      <c r="B19" s="1"/>
      <c r="C19" s="1"/>
      <c r="D19" s="1"/>
      <c r="E19" s="1"/>
      <c r="F19" s="1"/>
      <c r="G19" s="1"/>
      <c r="H19" s="1"/>
      <c r="I19" s="1"/>
      <c r="J19" s="1"/>
      <c r="K19" s="1"/>
      <c r="L19" s="1"/>
    </row>
    <row r="20" spans="1:12" x14ac:dyDescent="0.2">
      <c r="A20" s="1"/>
      <c r="B20" s="1"/>
      <c r="C20" s="1"/>
      <c r="D20" s="1"/>
      <c r="E20" s="1"/>
      <c r="F20" s="1"/>
      <c r="G20" s="1"/>
      <c r="H20" s="1"/>
      <c r="I20" s="1"/>
      <c r="J20" s="1"/>
      <c r="K20" s="1"/>
      <c r="L20" s="1"/>
    </row>
    <row r="21" spans="1:12" x14ac:dyDescent="0.2">
      <c r="A21" s="1"/>
      <c r="B21" s="1"/>
      <c r="C21" s="1"/>
      <c r="D21" s="1"/>
      <c r="E21" s="1"/>
      <c r="F21" s="1"/>
      <c r="G21" s="1"/>
      <c r="H21" s="1"/>
      <c r="I21" s="1"/>
      <c r="J21" s="1"/>
      <c r="K21" s="1"/>
      <c r="L21" s="1"/>
    </row>
    <row r="22" spans="1:12" x14ac:dyDescent="0.2">
      <c r="A22" s="1"/>
      <c r="B22" s="1"/>
      <c r="C22" s="1"/>
      <c r="D22" s="1"/>
      <c r="E22" s="1"/>
      <c r="F22" s="1"/>
      <c r="G22" s="1"/>
      <c r="H22" s="1"/>
      <c r="I22" s="1"/>
      <c r="J22" s="1"/>
      <c r="K22" s="1"/>
      <c r="L22" s="1"/>
    </row>
    <row r="23" spans="1:12" x14ac:dyDescent="0.2">
      <c r="A23" s="1"/>
      <c r="B23" s="1"/>
      <c r="C23" s="1"/>
      <c r="D23" s="1"/>
      <c r="E23" s="1"/>
      <c r="F23" s="1"/>
      <c r="G23" s="1"/>
      <c r="H23" s="1"/>
      <c r="I23" s="1"/>
      <c r="J23" s="1"/>
      <c r="K23" s="1"/>
      <c r="L23" s="1"/>
    </row>
    <row r="24" spans="1:12" x14ac:dyDescent="0.2">
      <c r="A24" s="1"/>
      <c r="B24" s="1"/>
      <c r="C24" s="1"/>
      <c r="D24" s="1"/>
      <c r="E24" s="1"/>
      <c r="F24" s="1"/>
      <c r="G24" s="1"/>
      <c r="H24" s="1"/>
      <c r="I24" s="1"/>
      <c r="J24" s="1"/>
      <c r="K24" s="1"/>
      <c r="L24" s="1"/>
    </row>
    <row r="25" spans="1:12" x14ac:dyDescent="0.2">
      <c r="A25" s="1"/>
      <c r="B25" s="1"/>
      <c r="C25" s="1"/>
      <c r="D25" s="1"/>
      <c r="E25" s="1"/>
      <c r="F25" s="1"/>
      <c r="G25" s="1"/>
      <c r="H25" s="1"/>
      <c r="I25" s="1"/>
      <c r="J25" s="1"/>
      <c r="K25" s="1"/>
      <c r="L25" s="1"/>
    </row>
    <row r="26" spans="1:12" x14ac:dyDescent="0.2">
      <c r="A26" s="1"/>
      <c r="B26" s="1"/>
      <c r="C26" s="1"/>
      <c r="D26" s="1"/>
      <c r="E26" s="1"/>
      <c r="F26" s="1"/>
      <c r="G26" s="1"/>
      <c r="H26" s="1"/>
      <c r="I26" s="1"/>
      <c r="J26" s="1"/>
      <c r="K26" s="1"/>
      <c r="L26" s="1"/>
    </row>
    <row r="27" spans="1:12" x14ac:dyDescent="0.2">
      <c r="A27" s="1"/>
      <c r="B27" s="1"/>
      <c r="C27" s="1"/>
      <c r="D27" s="1"/>
      <c r="E27" s="1"/>
      <c r="F27" s="1"/>
      <c r="G27" s="1"/>
      <c r="H27" s="1"/>
      <c r="I27" s="1"/>
      <c r="J27" s="1"/>
      <c r="K27" s="1"/>
      <c r="L27" s="1"/>
    </row>
    <row r="28" spans="1:12" x14ac:dyDescent="0.2">
      <c r="A28" s="1"/>
      <c r="B28" s="1"/>
      <c r="C28" s="1"/>
      <c r="D28" s="1"/>
      <c r="E28" s="1"/>
      <c r="F28" s="1"/>
      <c r="G28" s="1"/>
      <c r="H28" s="1"/>
      <c r="I28" s="1"/>
      <c r="J28" s="1"/>
      <c r="K28" s="1"/>
      <c r="L28" s="1"/>
    </row>
    <row r="29" spans="1:12" x14ac:dyDescent="0.2">
      <c r="A29" s="1"/>
      <c r="B29" s="1"/>
      <c r="C29" s="1"/>
      <c r="D29" s="1"/>
      <c r="E29" s="1"/>
      <c r="F29" s="1"/>
      <c r="G29" s="1"/>
      <c r="H29" s="1"/>
      <c r="I29" s="1"/>
      <c r="J29" s="1"/>
      <c r="K29" s="1"/>
      <c r="L29" s="1"/>
    </row>
    <row r="30" spans="1:12" x14ac:dyDescent="0.2">
      <c r="A30" s="1"/>
      <c r="B30" s="1"/>
      <c r="C30" s="1"/>
      <c r="D30" s="1"/>
      <c r="E30" s="1"/>
      <c r="F30" s="1"/>
      <c r="G30" s="1"/>
      <c r="H30" s="1"/>
      <c r="I30" s="1"/>
      <c r="J30" s="1"/>
      <c r="K30" s="1"/>
      <c r="L30" s="1"/>
    </row>
    <row r="31" spans="1:12" x14ac:dyDescent="0.2">
      <c r="A31" s="1"/>
      <c r="B31" s="1"/>
      <c r="C31" s="1"/>
      <c r="D31" s="1"/>
      <c r="E31" s="1"/>
      <c r="F31" s="1"/>
      <c r="G31" s="1"/>
      <c r="H31" s="1"/>
      <c r="I31" s="1"/>
      <c r="J31" s="1"/>
      <c r="K31" s="1"/>
      <c r="L31" s="1"/>
    </row>
    <row r="32" spans="1:12" x14ac:dyDescent="0.2">
      <c r="A32" s="1"/>
      <c r="B32" s="1"/>
      <c r="C32" s="1"/>
      <c r="D32" s="1"/>
      <c r="E32" s="1"/>
      <c r="F32" s="1"/>
      <c r="G32" s="1"/>
      <c r="H32" s="1"/>
      <c r="I32" s="1"/>
      <c r="J32" s="1"/>
      <c r="K32" s="1"/>
      <c r="L32" s="1"/>
    </row>
    <row r="33" spans="1:12" x14ac:dyDescent="0.2">
      <c r="A33" s="1"/>
      <c r="B33" s="1"/>
      <c r="C33" s="1"/>
      <c r="D33" s="1"/>
      <c r="E33" s="1"/>
      <c r="F33" s="1"/>
      <c r="G33" s="1"/>
      <c r="H33" s="1"/>
      <c r="I33" s="1"/>
      <c r="J33" s="1"/>
      <c r="K33" s="1"/>
      <c r="L33" s="1"/>
    </row>
    <row r="34" spans="1:12" x14ac:dyDescent="0.2">
      <c r="A34" s="1"/>
      <c r="B34" s="1"/>
      <c r="C34" s="1"/>
      <c r="D34" s="1"/>
      <c r="E34" s="1"/>
      <c r="F34" s="1"/>
      <c r="G34" s="1"/>
      <c r="H34" s="1"/>
      <c r="I34" s="1"/>
      <c r="J34" s="1"/>
      <c r="K34" s="1"/>
      <c r="L34" s="1"/>
    </row>
    <row r="35" spans="1:12" x14ac:dyDescent="0.2">
      <c r="A35" s="1"/>
      <c r="B35" s="1"/>
      <c r="C35" s="1"/>
      <c r="D35" s="1"/>
      <c r="E35" s="1"/>
      <c r="F35" s="1"/>
      <c r="G35" s="1"/>
      <c r="H35" s="1"/>
      <c r="I35" s="1"/>
      <c r="J35" s="1"/>
      <c r="K35" s="1"/>
      <c r="L35" s="1"/>
    </row>
    <row r="36" spans="1:12" x14ac:dyDescent="0.2">
      <c r="A36" s="1"/>
      <c r="B36" s="1"/>
      <c r="C36" s="1"/>
      <c r="D36" s="1"/>
      <c r="E36" s="1"/>
      <c r="F36" s="1"/>
      <c r="G36" s="1"/>
      <c r="H36" s="1"/>
      <c r="I36" s="1"/>
      <c r="J36" s="1"/>
      <c r="K36" s="1"/>
      <c r="L36" s="1"/>
    </row>
    <row r="37" spans="1:12" x14ac:dyDescent="0.2">
      <c r="A37" s="1"/>
      <c r="B37" s="1"/>
      <c r="C37" s="1"/>
      <c r="D37" s="1"/>
      <c r="E37" s="1"/>
      <c r="F37" s="1"/>
      <c r="G37" s="1"/>
      <c r="H37" s="1"/>
      <c r="I37" s="1"/>
      <c r="J37" s="1"/>
      <c r="K37" s="1"/>
      <c r="L37" s="1"/>
    </row>
    <row r="38" spans="1:12" x14ac:dyDescent="0.2">
      <c r="A38" s="1"/>
      <c r="B38" s="1"/>
      <c r="C38" s="1"/>
      <c r="D38" s="1"/>
      <c r="E38" s="1"/>
      <c r="F38" s="1"/>
      <c r="G38" s="1"/>
      <c r="H38" s="1"/>
      <c r="I38" s="1"/>
      <c r="J38" s="1"/>
      <c r="K38" s="1"/>
      <c r="L38" s="1"/>
    </row>
    <row r="39" spans="1:12" x14ac:dyDescent="0.2">
      <c r="A39" s="1"/>
      <c r="B39" s="1"/>
      <c r="C39" s="1"/>
      <c r="D39" s="1"/>
      <c r="E39" s="1"/>
      <c r="F39" s="1"/>
      <c r="G39" s="1"/>
      <c r="H39" s="1"/>
      <c r="I39" s="1"/>
      <c r="J39" s="1"/>
      <c r="K39" s="1"/>
      <c r="L39" s="1"/>
    </row>
    <row r="40" spans="1:12" x14ac:dyDescent="0.2">
      <c r="A40" s="1"/>
      <c r="B40" s="1"/>
      <c r="C40" s="1"/>
      <c r="D40" s="1"/>
      <c r="E40" s="1"/>
      <c r="F40" s="1"/>
      <c r="G40" s="1"/>
      <c r="H40" s="1"/>
      <c r="I40" s="1"/>
      <c r="J40" s="1"/>
      <c r="K40" s="1"/>
      <c r="L40" s="1"/>
    </row>
    <row r="41" spans="1:12" x14ac:dyDescent="0.2">
      <c r="A41" s="1"/>
      <c r="B41" s="1"/>
      <c r="C41" s="1"/>
      <c r="D41" s="1"/>
      <c r="E41" s="1"/>
      <c r="F41" s="1"/>
      <c r="G41" s="1"/>
      <c r="H41" s="1"/>
      <c r="I41" s="1"/>
      <c r="J41" s="1"/>
      <c r="K41" s="1"/>
      <c r="L41" s="1"/>
    </row>
    <row r="42" spans="1:12" x14ac:dyDescent="0.2">
      <c r="A42" s="1"/>
      <c r="B42" s="1"/>
      <c r="C42" s="1"/>
      <c r="D42" s="1"/>
      <c r="E42" s="1"/>
      <c r="F42" s="1"/>
      <c r="G42" s="1"/>
      <c r="H42" s="1"/>
      <c r="I42" s="1"/>
      <c r="J42" s="1"/>
      <c r="K42" s="1"/>
      <c r="L42" s="1"/>
    </row>
    <row r="43" spans="1:12" x14ac:dyDescent="0.2">
      <c r="A43" s="1"/>
      <c r="B43" s="1"/>
      <c r="C43" s="1"/>
      <c r="D43" s="1"/>
      <c r="E43" s="1"/>
      <c r="F43" s="1"/>
      <c r="G43" s="1"/>
      <c r="H43" s="1"/>
      <c r="I43" s="1"/>
      <c r="J43" s="1"/>
      <c r="K43" s="1"/>
      <c r="L43" s="1"/>
    </row>
  </sheetData>
  <sheetProtection password="F694" sheet="1" objects="1" scenarios="1" selectLockedCells="1" selectUnlockedCells="1"/>
  <mergeCells count="2">
    <mergeCell ref="F3:G3"/>
    <mergeCell ref="A1:F1"/>
  </mergeCells>
  <phoneticPr fontId="8" type="noConversion"/>
  <pageMargins left="0.74803149606299213" right="0.75" top="0.78740157480314965" bottom="0.51181102362204722" header="0.39370078740157483" footer="0.23622047244094491"/>
  <pageSetup paperSize="9" scale="90" orientation="landscape" r:id="rId1"/>
  <headerFooter alignWithMargins="0">
    <oddFooter>&amp;L&amp;7Seite &amp;P von &amp;N&amp;R&amp;7Leitfaden Contracting der Bayerischen Staatlichen Hochbauverwaltung, Stand: Dezember/2017</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8" r:id="rId4" name="Check Box 10">
              <controlPr defaultSize="0" autoFill="0" autoLine="0" autoPict="0">
                <anchor moveWithCells="1">
                  <from>
                    <xdr:col>1</xdr:col>
                    <xdr:colOff>257175</xdr:colOff>
                    <xdr:row>2</xdr:row>
                    <xdr:rowOff>104775</xdr:rowOff>
                  </from>
                  <to>
                    <xdr:col>1</xdr:col>
                    <xdr:colOff>476250</xdr:colOff>
                    <xdr:row>3</xdr:row>
                    <xdr:rowOff>104775</xdr:rowOff>
                  </to>
                </anchor>
              </controlPr>
            </control>
          </mc:Choice>
        </mc:AlternateContent>
        <mc:AlternateContent xmlns:mc="http://schemas.openxmlformats.org/markup-compatibility/2006">
          <mc:Choice Requires="x14">
            <control shapeId="2059" r:id="rId5" name="Check Box 11">
              <controlPr defaultSize="0" autoFill="0" autoLine="0" autoPict="0">
                <anchor moveWithCells="1">
                  <from>
                    <xdr:col>2</xdr:col>
                    <xdr:colOff>400050</xdr:colOff>
                    <xdr:row>2</xdr:row>
                    <xdr:rowOff>95250</xdr:rowOff>
                  </from>
                  <to>
                    <xdr:col>2</xdr:col>
                    <xdr:colOff>619125</xdr:colOff>
                    <xdr:row>3</xdr:row>
                    <xdr:rowOff>95250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1"/>
  <sheetViews>
    <sheetView view="pageBreakPreview" zoomScale="115" zoomScaleNormal="100" zoomScaleSheetLayoutView="115" workbookViewId="0">
      <selection activeCell="G7" sqref="G7"/>
    </sheetView>
  </sheetViews>
  <sheetFormatPr baseColWidth="10" defaultRowHeight="12.75" x14ac:dyDescent="0.2"/>
  <cols>
    <col min="1" max="1" width="23" customWidth="1"/>
    <col min="2" max="7" width="17.7109375" customWidth="1"/>
    <col min="8" max="8" width="4.85546875" customWidth="1"/>
  </cols>
  <sheetData>
    <row r="1" spans="1:8" x14ac:dyDescent="0.2">
      <c r="A1" s="547" t="s">
        <v>203</v>
      </c>
      <c r="B1" s="520"/>
      <c r="C1" s="520"/>
      <c r="D1" s="520"/>
      <c r="E1" s="520"/>
      <c r="F1" s="520"/>
      <c r="G1" s="1"/>
      <c r="H1" s="1"/>
    </row>
    <row r="2" spans="1:8" x14ac:dyDescent="0.2">
      <c r="A2" s="1"/>
      <c r="B2" s="1"/>
      <c r="C2" s="1"/>
      <c r="D2" s="1"/>
      <c r="E2" s="1"/>
      <c r="F2" s="1"/>
      <c r="G2" s="1"/>
      <c r="H2" s="1"/>
    </row>
    <row r="3" spans="1:8" x14ac:dyDescent="0.2">
      <c r="A3" s="2" t="s">
        <v>212</v>
      </c>
      <c r="B3" s="1"/>
      <c r="C3" s="1"/>
      <c r="D3" s="1"/>
      <c r="E3" s="1"/>
      <c r="F3" s="545" t="str">
        <f>Zusammenfassung!$C$3</f>
        <v>Musterhausen</v>
      </c>
      <c r="G3" s="546"/>
      <c r="H3" s="1"/>
    </row>
    <row r="4" spans="1:8" x14ac:dyDescent="0.2">
      <c r="A4" s="1"/>
      <c r="B4" s="1"/>
      <c r="C4" s="1"/>
      <c r="D4" s="1"/>
      <c r="E4" s="1"/>
      <c r="F4" s="1"/>
      <c r="G4" s="1"/>
      <c r="H4" s="1"/>
    </row>
    <row r="5" spans="1:8" x14ac:dyDescent="0.2">
      <c r="A5" s="1"/>
      <c r="B5" s="1"/>
      <c r="C5" s="1"/>
      <c r="D5" s="1"/>
      <c r="E5" s="1"/>
      <c r="F5" s="1"/>
      <c r="G5" s="1"/>
      <c r="H5" s="1"/>
    </row>
    <row r="6" spans="1:8" x14ac:dyDescent="0.2">
      <c r="A6" s="368" t="s">
        <v>218</v>
      </c>
      <c r="B6" s="1"/>
      <c r="C6" s="1"/>
      <c r="D6" s="1"/>
      <c r="E6" s="1"/>
      <c r="F6" s="1"/>
      <c r="G6" s="1"/>
      <c r="H6" s="1"/>
    </row>
    <row r="7" spans="1:8" x14ac:dyDescent="0.2">
      <c r="A7" s="1"/>
      <c r="B7" s="496" t="str">
        <f>'Contracting-Angebote'!B9</f>
        <v>Bieter A</v>
      </c>
      <c r="C7" s="496" t="str">
        <f>'Contracting-Angebote'!C9</f>
        <v>Bieter B</v>
      </c>
      <c r="D7" s="496" t="str">
        <f>'Contracting-Angebote'!D9</f>
        <v>Bieter C</v>
      </c>
      <c r="E7" s="496" t="str">
        <f>'Contracting-Angebote'!E9</f>
        <v>Bieter D</v>
      </c>
      <c r="F7" s="496" t="str">
        <f>'Contracting-Angebote'!F9</f>
        <v>Bieter E</v>
      </c>
      <c r="G7" s="496" t="str">
        <f>'Contracting-Angebote'!G9</f>
        <v>Bieter F</v>
      </c>
      <c r="H7" s="1"/>
    </row>
    <row r="8" spans="1:8" x14ac:dyDescent="0.2">
      <c r="A8" s="1" t="s">
        <v>60</v>
      </c>
      <c r="B8" s="383">
        <f>'Contracting-Angebote'!B46</f>
        <v>0</v>
      </c>
      <c r="C8" s="383">
        <f>'Contracting-Angebote'!C46</f>
        <v>0</v>
      </c>
      <c r="D8" s="383">
        <f>'Contracting-Angebote'!D46</f>
        <v>0</v>
      </c>
      <c r="E8" s="383">
        <f>'Contracting-Angebote'!E46</f>
        <v>0</v>
      </c>
      <c r="F8" s="383">
        <f>'Contracting-Angebote'!F46</f>
        <v>0</v>
      </c>
      <c r="G8" s="383">
        <f>'Contracting-Angebote'!G46</f>
        <v>0</v>
      </c>
      <c r="H8" s="1"/>
    </row>
    <row r="9" spans="1:8" x14ac:dyDescent="0.2">
      <c r="A9" s="1" t="s">
        <v>213</v>
      </c>
      <c r="B9" s="374"/>
      <c r="C9" s="374"/>
      <c r="D9" s="374"/>
      <c r="E9" s="374"/>
      <c r="F9" s="374"/>
      <c r="G9" s="374"/>
      <c r="H9" s="1"/>
    </row>
    <row r="10" spans="1:8" x14ac:dyDescent="0.2">
      <c r="A10" s="1" t="s">
        <v>214</v>
      </c>
      <c r="B10" s="375"/>
      <c r="C10" s="375"/>
      <c r="D10" s="375"/>
      <c r="E10" s="375"/>
      <c r="F10" s="375"/>
      <c r="G10" s="375"/>
      <c r="H10" s="1"/>
    </row>
    <row r="11" spans="1:8" x14ac:dyDescent="0.2">
      <c r="A11" s="1"/>
      <c r="B11" s="1"/>
      <c r="C11" s="1"/>
      <c r="D11" s="1"/>
      <c r="E11" s="1"/>
      <c r="F11" s="1"/>
      <c r="G11" s="1"/>
      <c r="H11" s="1"/>
    </row>
    <row r="12" spans="1:8" x14ac:dyDescent="0.2">
      <c r="A12" s="1"/>
      <c r="B12" s="1"/>
      <c r="C12" s="1"/>
      <c r="D12" s="1"/>
      <c r="E12" s="1"/>
      <c r="F12" s="1"/>
      <c r="G12" s="1"/>
      <c r="H12" s="1"/>
    </row>
    <row r="13" spans="1:8" x14ac:dyDescent="0.2">
      <c r="A13" s="368" t="s">
        <v>219</v>
      </c>
      <c r="B13" s="1"/>
      <c r="C13" s="1"/>
      <c r="D13" s="1"/>
      <c r="E13" s="1"/>
      <c r="F13" s="1"/>
      <c r="G13" s="1"/>
      <c r="H13" s="1"/>
    </row>
    <row r="14" spans="1:8" x14ac:dyDescent="0.2">
      <c r="A14" s="1"/>
      <c r="B14" s="386" t="str">
        <f t="shared" ref="B14:G14" si="0">B7</f>
        <v>Bieter A</v>
      </c>
      <c r="C14" s="386" t="str">
        <f t="shared" si="0"/>
        <v>Bieter B</v>
      </c>
      <c r="D14" s="386" t="str">
        <f t="shared" si="0"/>
        <v>Bieter C</v>
      </c>
      <c r="E14" s="386" t="str">
        <f t="shared" si="0"/>
        <v>Bieter D</v>
      </c>
      <c r="F14" s="386" t="str">
        <f t="shared" si="0"/>
        <v>Bieter E</v>
      </c>
      <c r="G14" s="386" t="str">
        <f t="shared" si="0"/>
        <v>Bieter F</v>
      </c>
      <c r="H14" s="1"/>
    </row>
    <row r="15" spans="1:8" x14ac:dyDescent="0.2">
      <c r="A15" s="1" t="s">
        <v>60</v>
      </c>
      <c r="B15" s="376"/>
      <c r="C15" s="376"/>
      <c r="D15" s="376"/>
      <c r="E15" s="376"/>
      <c r="F15" s="376"/>
      <c r="G15" s="376"/>
      <c r="H15" s="1"/>
    </row>
    <row r="16" spans="1:8" x14ac:dyDescent="0.2">
      <c r="A16" s="1" t="s">
        <v>213</v>
      </c>
      <c r="B16" s="374"/>
      <c r="C16" s="374"/>
      <c r="D16" s="374"/>
      <c r="E16" s="374"/>
      <c r="F16" s="374"/>
      <c r="G16" s="374"/>
      <c r="H16" s="1"/>
    </row>
    <row r="17" spans="1:8" x14ac:dyDescent="0.2">
      <c r="A17" s="1" t="s">
        <v>214</v>
      </c>
      <c r="B17" s="375"/>
      <c r="C17" s="375"/>
      <c r="D17" s="375"/>
      <c r="E17" s="375"/>
      <c r="F17" s="375"/>
      <c r="G17" s="375"/>
      <c r="H17" s="1"/>
    </row>
    <row r="18" spans="1:8" x14ac:dyDescent="0.2">
      <c r="A18" s="1"/>
      <c r="B18" s="1"/>
      <c r="C18" s="1"/>
      <c r="D18" s="1"/>
      <c r="E18" s="1"/>
      <c r="F18" s="1"/>
      <c r="G18" s="1"/>
      <c r="H18" s="1"/>
    </row>
    <row r="19" spans="1:8" x14ac:dyDescent="0.2">
      <c r="A19" s="1"/>
      <c r="B19" s="1"/>
      <c r="C19" s="1"/>
      <c r="D19" s="1"/>
      <c r="E19" s="1"/>
      <c r="F19" s="1"/>
      <c r="G19" s="1"/>
      <c r="H19" s="1"/>
    </row>
    <row r="20" spans="1:8" x14ac:dyDescent="0.2">
      <c r="A20" s="369" t="s">
        <v>216</v>
      </c>
      <c r="B20" s="1"/>
      <c r="C20" s="1"/>
      <c r="D20" s="1"/>
      <c r="E20" s="1"/>
      <c r="F20" s="1"/>
      <c r="G20" s="1"/>
      <c r="H20" s="1"/>
    </row>
    <row r="21" spans="1:8" x14ac:dyDescent="0.2">
      <c r="A21" s="1"/>
      <c r="B21" s="386" t="str">
        <f t="shared" ref="B21:G21" si="1">B7</f>
        <v>Bieter A</v>
      </c>
      <c r="C21" s="386" t="str">
        <f t="shared" si="1"/>
        <v>Bieter B</v>
      </c>
      <c r="D21" s="386" t="str">
        <f t="shared" si="1"/>
        <v>Bieter C</v>
      </c>
      <c r="E21" s="386" t="str">
        <f t="shared" si="1"/>
        <v>Bieter D</v>
      </c>
      <c r="F21" s="386" t="str">
        <f t="shared" si="1"/>
        <v>Bieter E</v>
      </c>
      <c r="G21" s="386" t="str">
        <f t="shared" si="1"/>
        <v>Bieter F</v>
      </c>
      <c r="H21" s="1"/>
    </row>
    <row r="22" spans="1:8" x14ac:dyDescent="0.2">
      <c r="A22" s="1" t="s">
        <v>60</v>
      </c>
      <c r="B22" s="385">
        <f t="shared" ref="B22:G22" si="2">B8+B15</f>
        <v>0</v>
      </c>
      <c r="C22" s="385">
        <f t="shared" si="2"/>
        <v>0</v>
      </c>
      <c r="D22" s="385">
        <f t="shared" si="2"/>
        <v>0</v>
      </c>
      <c r="E22" s="385">
        <f t="shared" si="2"/>
        <v>0</v>
      </c>
      <c r="F22" s="385">
        <f t="shared" si="2"/>
        <v>0</v>
      </c>
      <c r="G22" s="385">
        <f t="shared" si="2"/>
        <v>0</v>
      </c>
      <c r="H22" s="1"/>
    </row>
    <row r="23" spans="1:8" x14ac:dyDescent="0.2">
      <c r="A23" s="1" t="s">
        <v>215</v>
      </c>
      <c r="B23" s="383">
        <f t="shared" ref="B23:G23" si="3">IF((B9+B16)&gt;0,(B9+B16)/(B10+B17),0)</f>
        <v>0</v>
      </c>
      <c r="C23" s="383">
        <f t="shared" si="3"/>
        <v>0</v>
      </c>
      <c r="D23" s="383">
        <f t="shared" si="3"/>
        <v>0</v>
      </c>
      <c r="E23" s="383">
        <f t="shared" si="3"/>
        <v>0</v>
      </c>
      <c r="F23" s="383">
        <f t="shared" si="3"/>
        <v>0</v>
      </c>
      <c r="G23" s="383">
        <f t="shared" si="3"/>
        <v>0</v>
      </c>
      <c r="H23" s="1"/>
    </row>
    <row r="24" spans="1:8" x14ac:dyDescent="0.2">
      <c r="A24" s="1"/>
      <c r="B24" s="1"/>
      <c r="C24" s="1"/>
      <c r="D24" s="1"/>
      <c r="E24" s="1"/>
      <c r="F24" s="1"/>
      <c r="G24" s="1"/>
      <c r="H24" s="1"/>
    </row>
    <row r="25" spans="1:8" x14ac:dyDescent="0.2">
      <c r="A25" s="1"/>
      <c r="B25" s="1"/>
      <c r="C25" s="1"/>
      <c r="D25" s="1"/>
      <c r="E25" s="1"/>
      <c r="F25" s="1"/>
      <c r="G25" s="1"/>
      <c r="H25" s="1"/>
    </row>
    <row r="26" spans="1:8" x14ac:dyDescent="0.2">
      <c r="A26" s="369" t="s">
        <v>217</v>
      </c>
      <c r="B26" s="1"/>
      <c r="C26" s="1"/>
      <c r="D26" s="371"/>
      <c r="E26" s="1"/>
      <c r="F26" s="1"/>
      <c r="G26" s="1"/>
      <c r="H26" s="1"/>
    </row>
    <row r="27" spans="1:8" x14ac:dyDescent="0.2">
      <c r="A27" s="1" t="s">
        <v>220</v>
      </c>
      <c r="B27" s="373">
        <f>'Wirtschaftlichkeitsanalyse '!AA60</f>
        <v>0</v>
      </c>
      <c r="C27" s="1"/>
      <c r="D27" s="1"/>
      <c r="E27" s="1"/>
      <c r="F27" s="1"/>
      <c r="G27" s="1"/>
      <c r="H27" s="1"/>
    </row>
    <row r="28" spans="1:8" x14ac:dyDescent="0.2">
      <c r="A28" s="370" t="s">
        <v>221</v>
      </c>
      <c r="B28" s="376"/>
      <c r="C28" s="1"/>
      <c r="D28" s="1"/>
      <c r="E28" s="1"/>
      <c r="F28" s="1"/>
      <c r="G28" s="1"/>
      <c r="H28" s="1"/>
    </row>
    <row r="29" spans="1:8" x14ac:dyDescent="0.2">
      <c r="A29" s="369" t="s">
        <v>222</v>
      </c>
      <c r="B29" s="377">
        <f>B27+B28</f>
        <v>0</v>
      </c>
      <c r="C29" s="1"/>
      <c r="D29" s="1"/>
      <c r="E29" s="1"/>
      <c r="F29" s="1"/>
      <c r="G29" s="1"/>
      <c r="H29" s="1"/>
    </row>
    <row r="30" spans="1:8" x14ac:dyDescent="0.2">
      <c r="A30" s="1"/>
      <c r="B30" s="1"/>
      <c r="C30" s="1"/>
      <c r="D30" s="1"/>
      <c r="E30" s="1"/>
      <c r="F30" s="1"/>
      <c r="G30" s="1"/>
      <c r="H30" s="1"/>
    </row>
    <row r="31" spans="1:8" x14ac:dyDescent="0.2">
      <c r="A31" s="372"/>
      <c r="H31" s="1"/>
    </row>
  </sheetData>
  <sheetProtection password="F694" sheet="1" objects="1" scenarios="1" formatCells="0" formatColumns="0" formatRows="0" insertColumns="0"/>
  <mergeCells count="2">
    <mergeCell ref="A1:F1"/>
    <mergeCell ref="F3:G3"/>
  </mergeCells>
  <phoneticPr fontId="8" type="noConversion"/>
  <pageMargins left="0.78740157499999996" right="0.78740157499999996" top="0.984251969" bottom="0.984251969" header="0.4921259845" footer="0.4921259845"/>
  <pageSetup paperSize="9" orientation="landscape" r:id="rId1"/>
  <headerFooter alignWithMargins="0">
    <oddFooter>&amp;L&amp;7Seite &amp;P von &amp;N&amp;R&amp;7Leitfaden Contracting der Bayerischen Staatlichen Hochbauverwaltung, Stand: Dezember/2017</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sheetPr>
  <dimension ref="A1:O32"/>
  <sheetViews>
    <sheetView tabSelected="1" view="pageBreakPreview" zoomScaleNormal="100" zoomScaleSheetLayoutView="100" workbookViewId="0">
      <selection activeCell="D8" sqref="D8"/>
    </sheetView>
  </sheetViews>
  <sheetFormatPr baseColWidth="10" defaultRowHeight="12.75" x14ac:dyDescent="0.2"/>
  <sheetData>
    <row r="1" spans="1:7" x14ac:dyDescent="0.2">
      <c r="A1" s="488" t="s">
        <v>203</v>
      </c>
      <c r="B1" s="1"/>
      <c r="C1" s="1"/>
      <c r="D1" s="1"/>
      <c r="E1" s="1"/>
      <c r="F1" s="1"/>
      <c r="G1" s="1"/>
    </row>
    <row r="2" spans="1:7" x14ac:dyDescent="0.2">
      <c r="A2" s="262"/>
      <c r="B2" s="1"/>
      <c r="C2" s="1"/>
      <c r="D2" s="1"/>
      <c r="E2" s="1"/>
      <c r="F2" s="1"/>
      <c r="G2" s="1"/>
    </row>
    <row r="3" spans="1:7" x14ac:dyDescent="0.2">
      <c r="A3" s="263" t="s">
        <v>254</v>
      </c>
      <c r="B3" s="1"/>
      <c r="C3" s="1"/>
      <c r="D3" s="1"/>
      <c r="E3" s="1"/>
      <c r="F3" s="545" t="str">
        <f>Zusammenfassung!$C$3</f>
        <v>Musterhausen</v>
      </c>
      <c r="G3" s="546"/>
    </row>
    <row r="4" spans="1:7" x14ac:dyDescent="0.2">
      <c r="A4" s="1"/>
      <c r="B4" s="1"/>
      <c r="C4" s="1"/>
      <c r="D4" s="1"/>
      <c r="E4" s="1"/>
      <c r="F4" s="1"/>
      <c r="G4" s="1"/>
    </row>
    <row r="5" spans="1:7" ht="56.25" customHeight="1" x14ac:dyDescent="0.2">
      <c r="A5" s="548" t="s">
        <v>251</v>
      </c>
      <c r="B5" s="548"/>
      <c r="C5" s="548"/>
      <c r="D5" s="548"/>
      <c r="E5" s="548"/>
      <c r="F5" s="548"/>
      <c r="G5" s="548"/>
    </row>
    <row r="6" spans="1:7" ht="52.5" customHeight="1" x14ac:dyDescent="0.2">
      <c r="A6" s="548" t="s">
        <v>226</v>
      </c>
      <c r="B6" s="548"/>
      <c r="C6" s="548"/>
      <c r="D6" s="548"/>
      <c r="E6" s="548"/>
      <c r="F6" s="548"/>
      <c r="G6" s="548"/>
    </row>
    <row r="7" spans="1:7" ht="68.25" customHeight="1" x14ac:dyDescent="0.2">
      <c r="A7" s="549" t="s">
        <v>223</v>
      </c>
      <c r="B7" s="548"/>
      <c r="C7" s="548"/>
      <c r="D7" s="548"/>
      <c r="E7" s="548"/>
      <c r="F7" s="548"/>
      <c r="G7" s="548"/>
    </row>
    <row r="8" spans="1:7" x14ac:dyDescent="0.2">
      <c r="A8" s="378"/>
      <c r="B8" s="378"/>
      <c r="C8" s="378"/>
      <c r="D8" s="378"/>
      <c r="E8" s="378"/>
      <c r="F8" s="378"/>
      <c r="G8" s="378"/>
    </row>
    <row r="9" spans="1:7" x14ac:dyDescent="0.2">
      <c r="A9" s="378"/>
      <c r="B9" s="378"/>
      <c r="C9" s="378"/>
      <c r="D9" s="378"/>
      <c r="E9" s="378"/>
      <c r="F9" s="378"/>
      <c r="G9" s="378"/>
    </row>
    <row r="10" spans="1:7" x14ac:dyDescent="0.2">
      <c r="A10" s="378"/>
      <c r="B10" s="378"/>
      <c r="C10" s="378"/>
      <c r="D10" s="378"/>
      <c r="E10" s="378"/>
      <c r="F10" s="378"/>
      <c r="G10" s="378"/>
    </row>
    <row r="32" spans="15:15" x14ac:dyDescent="0.2">
      <c r="O32" s="367"/>
    </row>
  </sheetData>
  <sheetProtection password="F694" sheet="1" objects="1" scenarios="1" formatCells="0" formatColumns="0"/>
  <mergeCells count="4">
    <mergeCell ref="A5:G5"/>
    <mergeCell ref="A6:G6"/>
    <mergeCell ref="A7:G7"/>
    <mergeCell ref="F3:G3"/>
  </mergeCells>
  <phoneticPr fontId="8" type="noConversion"/>
  <pageMargins left="0.78740157499999996" right="0.78740157499999996" top="0.984251969" bottom="0.984251969" header="0.4921259845" footer="0.4921259845"/>
  <pageSetup paperSize="9" orientation="portrait" r:id="rId1"/>
  <headerFooter alignWithMargins="0">
    <oddFooter>&amp;L&amp;7Seite &amp;P von &amp;N&amp;R&amp;7Leitfaden Contracting der Bayerischen Staatlichen Hochbauverwaltung, Stand: Dezember/2017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8</vt:i4>
      </vt:variant>
    </vt:vector>
  </HeadingPairs>
  <TitlesOfParts>
    <vt:vector size="17" baseType="lpstr">
      <vt:lpstr>Zusammenfassung</vt:lpstr>
      <vt:lpstr>Projekt-Basisdaten</vt:lpstr>
      <vt:lpstr>eigener Energieerzeuger</vt:lpstr>
      <vt:lpstr>Eigenregie-Basisdaten</vt:lpstr>
      <vt:lpstr>Contracting-Angebote</vt:lpstr>
      <vt:lpstr>Wirtschaftlichkeitsanalyse </vt:lpstr>
      <vt:lpstr>Diagramm_Kostenverlauf</vt:lpstr>
      <vt:lpstr>Hilfsblatt</vt:lpstr>
      <vt:lpstr>Ausfüllhinweise</vt:lpstr>
      <vt:lpstr>'Contracting-Angebote'!Druckbereich</vt:lpstr>
      <vt:lpstr>'eigener Energieerzeuger'!Druckbereich</vt:lpstr>
      <vt:lpstr>'Eigenregie-Basisdaten'!Druckbereich</vt:lpstr>
      <vt:lpstr>Hilfsblatt!Druckbereich</vt:lpstr>
      <vt:lpstr>'Projekt-Basisdaten'!Druckbereich</vt:lpstr>
      <vt:lpstr>'Wirtschaftlichkeitsanalyse '!Druckbereich</vt:lpstr>
      <vt:lpstr>Zusammenfassung!Druckbereich</vt:lpstr>
      <vt:lpstr>'Wirtschaftlichkeitsanalyse '!Drucktitel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Kalmer, Peter (RMFR)</cp:lastModifiedBy>
  <cp:lastPrinted>2017-11-23T09:49:22Z</cp:lastPrinted>
  <dcterms:created xsi:type="dcterms:W3CDTF">1999-07-23T07:23:08Z</dcterms:created>
  <dcterms:modified xsi:type="dcterms:W3CDTF">2017-11-23T09:50:13Z</dcterms:modified>
</cp:coreProperties>
</file>